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06" windowWidth="25230" windowHeight="1216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Area" localSheetId="0">'Tabelle1'!$A$1:$G$130</definedName>
    <definedName name="_xlnm.Print_Area" localSheetId="1">'Tabelle2'!$A$1:$K$53</definedName>
  </definedNames>
  <calcPr fullCalcOnLoad="1"/>
</workbook>
</file>

<file path=xl/sharedStrings.xml><?xml version="1.0" encoding="utf-8"?>
<sst xmlns="http://schemas.openxmlformats.org/spreadsheetml/2006/main" count="272" uniqueCount="137">
  <si>
    <t>B-Plan 42 Hohenesch-Nord</t>
  </si>
  <si>
    <t>B-Plan 77 Hohenesch-Süd</t>
  </si>
  <si>
    <t>B-Plan 3 Gewerbegebiet Mulmshorn</t>
  </si>
  <si>
    <t>B-Plan 84 Grafeler Damm-Ost</t>
  </si>
  <si>
    <t>B-Plan 50B Freudenthalstr.-Ost</t>
  </si>
  <si>
    <t>B-Plan 66 Jeersdorfer Weg</t>
  </si>
  <si>
    <t>B-Plan 87 Brockeler Str.-Südwest</t>
  </si>
  <si>
    <t>Ausgleichsmaßnahmen</t>
  </si>
  <si>
    <t>Kompensationspotential in Werteinheiten</t>
  </si>
  <si>
    <t>Überschuss/Fehlbedarf(-)</t>
  </si>
  <si>
    <t>Summen</t>
  </si>
  <si>
    <t>(vgl. Pflegekonzept GWM (PflK-GWM), Stand Dez.2000 nach letzter Änderung des Konzeptes)</t>
  </si>
  <si>
    <t>Vorhabenbezo-gener B-Plan 2 Bremer Str. 1-3</t>
  </si>
  <si>
    <t>B-Plan 86           Grafeler Damm West</t>
  </si>
  <si>
    <t>Tabelle : Ökokonto und Flächenpool "Großes und Weißes Moor" (GWM) in Unterstedt</t>
  </si>
  <si>
    <t>B-Plan 5 Mulmshorn-Ort-hörsten - West -</t>
  </si>
  <si>
    <t>B-Plan 4      Unterstedt, Reithenweg</t>
  </si>
  <si>
    <t>B-Plan 9       Waffensen       "Zur Ahe - Süd"</t>
  </si>
  <si>
    <t>B-Plan 89 Hohenesch-Süd (Baugenehmi-gung v. 05.04.02 und   05.06.02)</t>
  </si>
  <si>
    <t>B-Plan 42 A  Hohenesch Nord, 1.Ändrg.</t>
  </si>
  <si>
    <t>B-Plan 1 Unterstedt-Zwischen Schwedenkamp und Neubauerstr./ Am Kohlhof</t>
  </si>
  <si>
    <t>Summe</t>
  </si>
  <si>
    <t>B-Plan Nr. 89 Hohenesch Süd/Kesselhofs-kamp</t>
  </si>
  <si>
    <t>Befreiungsantrag Oetjen</t>
  </si>
  <si>
    <t>RRB und Grabenverrohrung -Unterstedt-</t>
  </si>
  <si>
    <t>8.400                        11.400</t>
  </si>
  <si>
    <t>Vorhabenbezog.  B-Plan Nr. 1 - Unterstedt, Recyclinganlage</t>
  </si>
  <si>
    <t>B-Plan 93 -          Upp`n Kopp</t>
  </si>
  <si>
    <t>B-Plan Nr.33 - Glummweg - 7.Änderung</t>
  </si>
  <si>
    <t>B-Plan 42 B - Hohenesch West -</t>
  </si>
  <si>
    <t>Vorhabenbezog.   B-Plan Nr.4 - Zwischen Brauer- und Wittorfer Str.-</t>
  </si>
  <si>
    <t>Gebucht</t>
  </si>
  <si>
    <t>39, 39a, 40, 40a, 41</t>
  </si>
  <si>
    <t>34/35, 34/35a</t>
  </si>
  <si>
    <t>Datum</t>
  </si>
  <si>
    <t>6a, 15</t>
  </si>
  <si>
    <t>Maßnahmen Nr. gem. (PflK.-GWM)</t>
  </si>
  <si>
    <t>noch verfügbar (Rest)</t>
  </si>
  <si>
    <t>Aktueller Stand der Abbuchung</t>
  </si>
  <si>
    <t>Abbuchungen vom Ökokonto</t>
  </si>
  <si>
    <t>Satzung nach §34 BauGB, Unterstedt - Reithenweg Nord</t>
  </si>
  <si>
    <t>B-Plan 89 (Neuaufstellung) - Hohenesch Süd / Kesselhofskamp -</t>
  </si>
  <si>
    <t>Absoluter Gesamt-Wert in WE</t>
  </si>
  <si>
    <t>Kompensationspotential (Absoluter Wert pro Maßnahme)</t>
  </si>
  <si>
    <t>Prozentualer Anteil pro gebuchter Maßnahme</t>
  </si>
  <si>
    <t>Abbuchung in Prozent</t>
  </si>
  <si>
    <t>B-Plan 3, 3. Änderung, "Weichelsee"</t>
  </si>
  <si>
    <t>Bauvorhaben Pflegeeinrichtung Rotenburger Werke/Kalandshof</t>
  </si>
  <si>
    <t>Ausgleichsbedarf in Werteinheiten</t>
  </si>
  <si>
    <t>Kompostierungsplatte bei Kläranlage:LBP (2.350 WE), Waldumwandlung (6.105 WE) -  Rest: Abbuchung Fl. 4 PflK-GWM</t>
  </si>
  <si>
    <t>Kompostierungsplatte bei Kläranlage:LBP (2.350 WE), Waldumwandlung (6.105 WE) -  Rest: Abbuchung Fl. 6 PflK-GWM</t>
  </si>
  <si>
    <t xml:space="preserve">B-Plan 42 B -        2. Ändg. - Hohenesch West - </t>
  </si>
  <si>
    <t xml:space="preserve">24.074                       25.460                   51.400                (Summe: 100.934) </t>
  </si>
  <si>
    <t>(Rest: 5.058) + 9.883</t>
  </si>
  <si>
    <t>B-Plan Nr. 81 - Königin Christina / Knickchaussee -</t>
  </si>
  <si>
    <t>B-Plan Nr. 1 B - Diakoniekranken- haus - 1. Änderung</t>
  </si>
  <si>
    <t>Ausgleich für Baumfällungen - Sternenweg, Uranusweg, Ahbeek</t>
  </si>
  <si>
    <t>B-Plan Nr. 6 - Haus der Zukunft</t>
  </si>
  <si>
    <t>B-Plan 23 - Zwischen Neuenlander Straße und Dresdener Straße</t>
  </si>
  <si>
    <r>
      <t xml:space="preserve">Fl. </t>
    </r>
    <r>
      <rPr>
        <b/>
        <sz val="10"/>
        <rFont val="Arial"/>
        <family val="2"/>
      </rPr>
      <t>39/39a</t>
    </r>
    <r>
      <rPr>
        <sz val="10"/>
        <rFont val="Arial"/>
        <family val="0"/>
      </rPr>
      <t xml:space="preserve"> (n.PflK-GWM) Flächengr.:18.700qm  </t>
    </r>
  </si>
  <si>
    <r>
      <t xml:space="preserve">Fl. </t>
    </r>
    <r>
      <rPr>
        <b/>
        <sz val="10"/>
        <rFont val="Arial"/>
        <family val="2"/>
      </rPr>
      <t>40/40a</t>
    </r>
    <r>
      <rPr>
        <sz val="10"/>
        <rFont val="Arial"/>
        <family val="0"/>
      </rPr>
      <t xml:space="preserve"> (n.PflK-GWM) Flächengr.:21.022qm</t>
    </r>
  </si>
  <si>
    <r>
      <t>Fl.</t>
    </r>
    <r>
      <rPr>
        <b/>
        <sz val="10"/>
        <rFont val="Arial"/>
        <family val="2"/>
      </rPr>
      <t xml:space="preserve"> 41</t>
    </r>
    <r>
      <rPr>
        <sz val="10"/>
        <rFont val="Arial"/>
        <family val="0"/>
      </rPr>
      <t xml:space="preserve"> (n.PflK-GWM) Flächengr.:27.868qm</t>
    </r>
  </si>
  <si>
    <r>
      <t>Fl.</t>
    </r>
    <r>
      <rPr>
        <b/>
        <sz val="10"/>
        <rFont val="Arial"/>
        <family val="2"/>
      </rPr>
      <t xml:space="preserve">34/35, 34/35a </t>
    </r>
    <r>
      <rPr>
        <sz val="10"/>
        <rFont val="Arial"/>
        <family val="0"/>
      </rPr>
      <t>(n.PflK-GWM) Flächengr.:48.600qm</t>
    </r>
  </si>
  <si>
    <r>
      <t xml:space="preserve">Fl. </t>
    </r>
    <r>
      <rPr>
        <b/>
        <sz val="10"/>
        <rFont val="Arial"/>
        <family val="2"/>
      </rPr>
      <t>6</t>
    </r>
    <r>
      <rPr>
        <sz val="10"/>
        <rFont val="Arial"/>
        <family val="0"/>
      </rPr>
      <t xml:space="preserve"> (n. PflK-GWM) Flächengr.:25.300qm, Acker der WS 2 in Hutewald der WS 4</t>
    </r>
  </si>
  <si>
    <r>
      <t xml:space="preserve">Fl.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 xml:space="preserve"> (n. PflK-GWM)        Flächengr.: 30.000 qm Grünlandbrache der WS 2 in Hutewald der WS 4</t>
    </r>
  </si>
  <si>
    <r>
      <t xml:space="preserve">Fl. </t>
    </r>
    <r>
      <rPr>
        <b/>
        <sz val="10"/>
        <rFont val="Arial"/>
        <family val="2"/>
      </rPr>
      <t>29</t>
    </r>
    <r>
      <rPr>
        <sz val="10"/>
        <rFont val="Arial"/>
        <family val="0"/>
      </rPr>
      <t xml:space="preserve"> (n. PflK-GWM)      Flächengr.: 59.175qm  </t>
    </r>
  </si>
  <si>
    <r>
      <t xml:space="preserve">Fl. </t>
    </r>
    <r>
      <rPr>
        <b/>
        <sz val="10"/>
        <rFont val="Arial"/>
        <family val="2"/>
      </rPr>
      <t>6a</t>
    </r>
    <r>
      <rPr>
        <sz val="10"/>
        <rFont val="Arial"/>
        <family val="0"/>
      </rPr>
      <t xml:space="preserve"> (n. PflK-GWM)      Flächengr.: 4.200qm      Fl.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(n. PflK-GWM)     Flächengr.:5.700qm </t>
    </r>
  </si>
  <si>
    <r>
      <t xml:space="preserve">Fl.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(n. PflK-GWM) Flächengr.:24.074qm Fl.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(n. PflK-GWM) Flächengr.:25.460qm   Fl. </t>
    </r>
    <r>
      <rPr>
        <b/>
        <sz val="10"/>
        <rFont val="Arial"/>
        <family val="2"/>
      </rPr>
      <t>9</t>
    </r>
    <r>
      <rPr>
        <sz val="10"/>
        <rFont val="Arial"/>
        <family val="0"/>
      </rPr>
      <t xml:space="preserve"> (n. PflK-GWM) Flächengr.:25.700qm  </t>
    </r>
  </si>
  <si>
    <r>
      <t>Fl.</t>
    </r>
    <r>
      <rPr>
        <b/>
        <sz val="10"/>
        <rFont val="Arial"/>
        <family val="2"/>
      </rPr>
      <t>38</t>
    </r>
    <r>
      <rPr>
        <sz val="10"/>
        <rFont val="Arial"/>
        <family val="0"/>
      </rPr>
      <t xml:space="preserve"> (n. PflK-GWM) Flächengr.: 9.883qm</t>
    </r>
  </si>
  <si>
    <r>
      <t xml:space="preserve">Fl. </t>
    </r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 (n. PflK-GWM) Flächengr.: 23.900qm</t>
    </r>
  </si>
  <si>
    <r>
      <t xml:space="preserve">Fl. </t>
    </r>
    <r>
      <rPr>
        <b/>
        <sz val="10"/>
        <rFont val="Arial"/>
        <family val="2"/>
      </rPr>
      <t>18</t>
    </r>
    <r>
      <rPr>
        <sz val="10"/>
        <rFont val="Arial"/>
        <family val="0"/>
      </rPr>
      <t xml:space="preserve"> (n. PflK-GWM) Flächengr.: 42.886 qm</t>
    </r>
  </si>
  <si>
    <r>
      <t xml:space="preserve">Fl. </t>
    </r>
    <r>
      <rPr>
        <b/>
        <sz val="10"/>
        <rFont val="Arial"/>
        <family val="2"/>
      </rPr>
      <t xml:space="preserve">16 </t>
    </r>
    <r>
      <rPr>
        <sz val="10"/>
        <rFont val="Arial"/>
        <family val="0"/>
      </rPr>
      <t>(n. PflK-GWM)     Flächengr.: 5.700 qm</t>
    </r>
  </si>
  <si>
    <r>
      <t xml:space="preserve">Fl. </t>
    </r>
    <r>
      <rPr>
        <b/>
        <sz val="10"/>
        <rFont val="Arial"/>
        <family val="2"/>
      </rPr>
      <t>22</t>
    </r>
    <r>
      <rPr>
        <sz val="10"/>
        <rFont val="Arial"/>
        <family val="0"/>
      </rPr>
      <t xml:space="preserve"> (n. PflK-GWM) Flächengr.: 19.000 qm</t>
    </r>
  </si>
  <si>
    <t>Straßenbaumaßnahme Solltauer Straße</t>
  </si>
  <si>
    <t>B-Plan Nr. 50 D – Südwestlich der Neißestr. -</t>
  </si>
  <si>
    <r>
      <t xml:space="preserve">Fl.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(n. PflK-GWM) Flächengr.: 3.780qm</t>
    </r>
  </si>
  <si>
    <t>Straßenbaumaßnahme Harburger Straße</t>
  </si>
  <si>
    <t>Bauvorhaben Liedtke - Verkaufs- und Servicehalle</t>
  </si>
  <si>
    <t>Querungshilfe, Soltauer Straße, B71</t>
  </si>
  <si>
    <t>B-Plan Nr. 50 E - Südlich der Saalestraße</t>
  </si>
  <si>
    <t>SUMME DER ABBUCHUNGEN</t>
  </si>
  <si>
    <r>
      <t xml:space="preserve">Fl.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(n. PflK-GWM)  Flächengr.: 9600 qm</t>
    </r>
  </si>
  <si>
    <t>B-Plan Nr.49 - Brockeler Str. Nordost -</t>
  </si>
  <si>
    <r>
      <t xml:space="preserve">Fl. Nr.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(n. PflK-GWM) Flächengr.: 29000 qm</t>
    </r>
  </si>
  <si>
    <t>B-Plan Nr. 74 - Stockforthsweg</t>
  </si>
  <si>
    <t>B-Plan Nr. 12 - Hesterkamp Ost -</t>
  </si>
  <si>
    <t>B-Plan Nr.105 - Tierheim und Tierfriedhof Soltauer Straße-</t>
  </si>
  <si>
    <t>Vorhabenbezog.    B-Plan Nr. 12 a - Zevenerstr. 4</t>
  </si>
  <si>
    <t>LBP -                    Rad- und Fußweg Rönnebrocksweg</t>
  </si>
  <si>
    <t>Anbau Schlosserei und Umbaumaßnahmen der Lebenshilfe</t>
  </si>
  <si>
    <t>B-Plan Nr.42 C - Hohenesch West -</t>
  </si>
  <si>
    <r>
      <t xml:space="preserve">Fl. Nr. 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 (n. PflK-GWM) Flächengr.: 15.037 qm            Fl.Nr.</t>
    </r>
    <r>
      <rPr>
        <b/>
        <sz val="10"/>
        <rFont val="Arial"/>
        <family val="2"/>
      </rPr>
      <t xml:space="preserve"> 25/26</t>
    </r>
    <r>
      <rPr>
        <sz val="10"/>
        <rFont val="Arial"/>
        <family val="2"/>
      </rPr>
      <t xml:space="preserve"> (n.PflK-GWM) Flächengr. 17.683 qm          Fl. Nr.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 (n. PflK-GWM) Flächengr. 7000 qm        Fl. Nr. 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 xml:space="preserve"> (n. PflK-GWM) Flächengröße 24300 qm    </t>
    </r>
  </si>
  <si>
    <t>30074                                                                                                                      35366                                                                                                                                     7000                                 24300</t>
  </si>
  <si>
    <t>Entwicklungs- und Ergänzungssatzung, Waffensen</t>
  </si>
  <si>
    <t>Linksabbiegespur B 440: Visselhöveder Str.-Stockforthsweg</t>
  </si>
  <si>
    <t>B-Plan Nr. 108 - An der Rodau -</t>
  </si>
  <si>
    <r>
      <t xml:space="preserve">Fl. Nr. 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 (n. PflK-GWM)    Flächengröße 11.200 qm</t>
    </r>
  </si>
  <si>
    <t>VbB-Plan Nr. 10 - 2. Änderung - Biogasanlage Kesselhofkamp - Süd</t>
  </si>
  <si>
    <t>B-Plan Nr.111 - Zwischen Brockeler Staße Nordost und Ahlsdorfer Forst</t>
  </si>
  <si>
    <t>B-Plan Nr. 7 - Uhlenkampsweg Ost -</t>
  </si>
  <si>
    <r>
      <t xml:space="preserve">Fl. Nr. 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 xml:space="preserve"> (n. PflK-GWM) Flächengr.:  23.96o qm</t>
    </r>
  </si>
  <si>
    <t>v</t>
  </si>
  <si>
    <t>2014, 2015</t>
  </si>
  <si>
    <t>2a</t>
  </si>
  <si>
    <t>Abbuchung:</t>
  </si>
  <si>
    <t>2000, 2002, 2011</t>
  </si>
  <si>
    <t>2002, 2003, 2007, 2008</t>
  </si>
  <si>
    <t>2004, 2006, 2011</t>
  </si>
  <si>
    <t>7, 8, 9, 38</t>
  </si>
  <si>
    <t>2006, 2009, 2012</t>
  </si>
  <si>
    <t>29690                       Rest 3669 (s.o.)             Rest 1707 (s.o.)</t>
  </si>
  <si>
    <t>B-Plan 111</t>
  </si>
  <si>
    <t>BV Stellplatzanlage Heimathaus</t>
  </si>
  <si>
    <t>2010, 2012, 2016, 2017</t>
  </si>
  <si>
    <t>2014, 2017</t>
  </si>
  <si>
    <t>2016, 2018</t>
  </si>
  <si>
    <t>B-Plan Nr. 14 - Waffensen, Waldumwandlung</t>
  </si>
  <si>
    <r>
      <t xml:space="preserve">Fl. Nr. </t>
    </r>
    <r>
      <rPr>
        <b/>
        <sz val="10"/>
        <rFont val="Arial"/>
        <family val="2"/>
      </rPr>
      <t>2a</t>
    </r>
    <r>
      <rPr>
        <sz val="10"/>
        <rFont val="Arial"/>
        <family val="2"/>
      </rPr>
      <t xml:space="preserve"> (n. PflK-GWM) Flächengröße 29690 qm, Fl. Nr.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(n. PflK-GWM), Flächengröße 9600 qm, Fl. 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 (n. PflK-GWM), Flächengröße 19000 qm</t>
    </r>
  </si>
  <si>
    <t>B-Plan Nr. 14 - Waffensen, Anschluss Hohenesch</t>
  </si>
  <si>
    <t xml:space="preserve">35210                7280             9500         11712               12465              5030                   2780                 24014                     3500                   10780                      16174       </t>
  </si>
  <si>
    <r>
      <t>Fl. Nr.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(n. PflK-GWM)    Flächengröße 35210 qm, Fl.Nr. </t>
    </r>
    <r>
      <rPr>
        <b/>
        <sz val="10"/>
        <rFont val="Arial"/>
        <family val="2"/>
      </rPr>
      <t>4a</t>
    </r>
    <r>
      <rPr>
        <sz val="10"/>
        <rFont val="Arial"/>
        <family val="2"/>
      </rPr>
      <t xml:space="preserve"> (n. PflK-GWM) Flächengröße 3640 qm, Fl. Nr.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(n. PflK-GWM) Flächengröße 9500 qm, Fl. Nr.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 (n. PflK-GWM) Flächengröße 11712, Fl. Nr.</t>
    </r>
    <r>
      <rPr>
        <b/>
        <sz val="10"/>
        <rFont val="Arial"/>
        <family val="2"/>
      </rPr>
      <t xml:space="preserve"> 13</t>
    </r>
    <r>
      <rPr>
        <sz val="10"/>
        <rFont val="Arial"/>
        <family val="2"/>
      </rPr>
      <t xml:space="preserve"> (n PflK-GWM), Flächengröße 12465 qm, Fl. </t>
    </r>
    <r>
      <rPr>
        <b/>
        <sz val="10"/>
        <rFont val="Arial"/>
        <family val="2"/>
      </rPr>
      <t xml:space="preserve">14 </t>
    </r>
    <r>
      <rPr>
        <sz val="10"/>
        <rFont val="Arial"/>
        <family val="2"/>
      </rPr>
      <t xml:space="preserve">(nPflK-GWM) Flächengröße 5030 qm, Fl. 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 xml:space="preserve"> (n. PflK-GWM) Flächengröße 2780 qm, Fl.</t>
    </r>
    <r>
      <rPr>
        <b/>
        <sz val="10"/>
        <rFont val="Arial"/>
        <family val="2"/>
      </rPr>
      <t xml:space="preserve"> 21</t>
    </r>
    <r>
      <rPr>
        <sz val="10"/>
        <rFont val="Arial"/>
        <family val="2"/>
      </rPr>
      <t xml:space="preserve"> (n. PflK-GWM) Flächengröße 24014 qm, Fl. </t>
    </r>
    <r>
      <rPr>
        <b/>
        <sz val="10"/>
        <rFont val="Arial"/>
        <family val="2"/>
      </rPr>
      <t>28a</t>
    </r>
    <r>
      <rPr>
        <sz val="10"/>
        <rFont val="Arial"/>
        <family val="2"/>
      </rPr>
      <t xml:space="preserve"> (n. PflK-GWM) Flächengröße 3500 qm, Fl. 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 xml:space="preserve"> (n. PflK-GWM) Flächengröße 10780 qm, Fl.</t>
    </r>
    <r>
      <rPr>
        <b/>
        <sz val="10"/>
        <rFont val="Arial"/>
        <family val="2"/>
      </rPr>
      <t xml:space="preserve"> 42</t>
    </r>
    <r>
      <rPr>
        <sz val="10"/>
        <rFont val="Arial"/>
        <family val="2"/>
      </rPr>
      <t xml:space="preserve"> (n. PflK-GWM) Flächengröße 16174 qm</t>
    </r>
  </si>
  <si>
    <t>1,4a,10,11,13,14,17,21,28a,32,42</t>
  </si>
  <si>
    <t>2008, 2010, 2011, 2016, 2018</t>
  </si>
  <si>
    <t>2001, 2018</t>
  </si>
  <si>
    <t>ca. 85%</t>
  </si>
  <si>
    <t>LBP - Borchel</t>
  </si>
  <si>
    <t>LBP - Borchel Rest</t>
  </si>
  <si>
    <t>Rest Fläche 33</t>
  </si>
  <si>
    <t>Rest Fläche 20</t>
  </si>
  <si>
    <t>24, 25/26, 27, 28</t>
  </si>
  <si>
    <t>2017, 2018</t>
  </si>
  <si>
    <t>Rest Fläche 3</t>
  </si>
  <si>
    <t>2007, 2009, 2014, 2018</t>
  </si>
  <si>
    <t xml:space="preserve">Eingriffsplanung nach BNatSchG und BauGB </t>
  </si>
  <si>
    <t>Eingriffsplanung nach BNatSchG und BauGB</t>
  </si>
  <si>
    <t>LBP- Borchel Rest</t>
  </si>
  <si>
    <t>Stand 11/2018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</si>
</sst>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d/\ mmm/"/>
    <numFmt numFmtId="174" formatCode="mmm/\ 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50">
    <xf numFmtId="0" fontId="0" fillId="0" borderId="0" xfId="0" applyAlignment="1">
      <alignment/>
    </xf>
    <xf numFmtId="3" fontId="0" fillId="0" borderId="10" xfId="0" applyNumberFormat="1" applyBorder="1" applyAlignment="1">
      <alignment horizontal="right" vertical="top" wrapText="1"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top"/>
    </xf>
    <xf numFmtId="3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vertical="top" wrapText="1"/>
    </xf>
    <xf numFmtId="3" fontId="2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33" borderId="18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174" fontId="0" fillId="0" borderId="18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top"/>
    </xf>
    <xf numFmtId="174" fontId="0" fillId="0" borderId="10" xfId="0" applyNumberForma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top" wrapText="1"/>
    </xf>
    <xf numFmtId="9" fontId="0" fillId="0" borderId="0" xfId="0" applyNumberFormat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horizontal="right" vertical="top" wrapText="1"/>
    </xf>
    <xf numFmtId="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0" fontId="1" fillId="0" borderId="21" xfId="0" applyNumberFormat="1" applyFont="1" applyBorder="1" applyAlignment="1">
      <alignment/>
    </xf>
    <xf numFmtId="174" fontId="0" fillId="0" borderId="18" xfId="0" applyNumberFormat="1" applyBorder="1" applyAlignment="1">
      <alignment vertical="center"/>
    </xf>
    <xf numFmtId="174" fontId="0" fillId="0" borderId="11" xfId="0" applyNumberFormat="1" applyBorder="1" applyAlignment="1">
      <alignment vertical="center"/>
    </xf>
    <xf numFmtId="174" fontId="0" fillId="0" borderId="19" xfId="0" applyNumberFormat="1" applyBorder="1" applyAlignment="1">
      <alignment vertical="center"/>
    </xf>
    <xf numFmtId="174" fontId="0" fillId="0" borderId="10" xfId="0" applyNumberFormat="1" applyBorder="1" applyAlignment="1">
      <alignment vertical="center"/>
    </xf>
    <xf numFmtId="174" fontId="0" fillId="0" borderId="11" xfId="0" applyNumberFormat="1" applyBorder="1" applyAlignment="1">
      <alignment vertical="center" wrapText="1"/>
    </xf>
    <xf numFmtId="174" fontId="0" fillId="0" borderId="10" xfId="0" applyNumberForma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/>
    </xf>
    <xf numFmtId="174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/>
    </xf>
    <xf numFmtId="17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0" fillId="34" borderId="10" xfId="0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2" fillId="0" borderId="11" xfId="0" applyFont="1" applyBorder="1" applyAlignment="1">
      <alignment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 vertical="top" wrapText="1"/>
    </xf>
    <xf numFmtId="0" fontId="0" fillId="0" borderId="18" xfId="0" applyBorder="1" applyAlignment="1">
      <alignment horizontal="left" vertical="top" wrapText="1"/>
    </xf>
    <xf numFmtId="174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top" wrapText="1"/>
    </xf>
    <xf numFmtId="17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vertical="top"/>
    </xf>
    <xf numFmtId="17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7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top"/>
    </xf>
    <xf numFmtId="17" fontId="0" fillId="0" borderId="0" xfId="0" applyNumberFormat="1" applyAlignment="1">
      <alignment/>
    </xf>
    <xf numFmtId="17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7" fontId="0" fillId="0" borderId="11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" fontId="0" fillId="0" borderId="22" xfId="0" applyNumberForma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Fill="1" applyBorder="1" applyAlignment="1">
      <alignment vertical="top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top" wrapText="1"/>
    </xf>
    <xf numFmtId="0" fontId="0" fillId="0" borderId="11" xfId="0" applyFont="1" applyBorder="1" applyAlignment="1">
      <alignment vertical="center" wrapText="1"/>
    </xf>
    <xf numFmtId="3" fontId="0" fillId="0" borderId="15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right" vertical="top"/>
    </xf>
    <xf numFmtId="0" fontId="0" fillId="33" borderId="18" xfId="0" applyFill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1" fillId="0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2" fillId="0" borderId="18" xfId="0" applyNumberFormat="1" applyFont="1" applyFill="1" applyBorder="1" applyAlignment="1">
      <alignment vertical="top" wrapText="1"/>
    </xf>
    <xf numFmtId="17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17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3" fontId="0" fillId="0" borderId="10" xfId="0" applyNumberFormat="1" applyFill="1" applyBorder="1" applyAlignment="1">
      <alignment vertical="top" wrapText="1"/>
    </xf>
    <xf numFmtId="0" fontId="51" fillId="0" borderId="0" xfId="0" applyFont="1" applyAlignment="1">
      <alignment/>
    </xf>
    <xf numFmtId="0" fontId="7" fillId="0" borderId="21" xfId="0" applyFont="1" applyBorder="1" applyAlignment="1">
      <alignment/>
    </xf>
    <xf numFmtId="10" fontId="2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18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/>
    </xf>
    <xf numFmtId="0" fontId="0" fillId="34" borderId="19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3" fontId="0" fillId="34" borderId="12" xfId="0" applyNumberForma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7" fontId="0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17" fontId="0" fillId="0" borderId="18" xfId="0" applyNumberForma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top" wrapText="1"/>
    </xf>
    <xf numFmtId="17" fontId="0" fillId="0" borderId="0" xfId="0" applyNumberForma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top"/>
    </xf>
    <xf numFmtId="3" fontId="2" fillId="34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17" fontId="0" fillId="0" borderId="10" xfId="0" applyNumberFormat="1" applyFill="1" applyBorder="1" applyAlignment="1">
      <alignment horizontal="center" vertical="top" wrapText="1"/>
    </xf>
    <xf numFmtId="3" fontId="0" fillId="0" borderId="18" xfId="0" applyNumberFormat="1" applyFont="1" applyFill="1" applyBorder="1" applyAlignment="1">
      <alignment vertical="top" wrapText="1"/>
    </xf>
    <xf numFmtId="3" fontId="0" fillId="0" borderId="11" xfId="0" applyNumberForma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3" fontId="0" fillId="0" borderId="18" xfId="0" applyNumberForma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3" fontId="0" fillId="34" borderId="18" xfId="0" applyNumberFormat="1" applyFill="1" applyBorder="1" applyAlignment="1">
      <alignment horizontal="right" vertical="top" wrapText="1"/>
    </xf>
    <xf numFmtId="3" fontId="0" fillId="34" borderId="19" xfId="0" applyNumberFormat="1" applyFill="1" applyBorder="1" applyAlignment="1">
      <alignment horizontal="right" vertical="top" wrapText="1"/>
    </xf>
    <xf numFmtId="3" fontId="0" fillId="34" borderId="11" xfId="0" applyNumberFormat="1" applyFill="1" applyBorder="1" applyAlignment="1">
      <alignment horizontal="right" vertical="top" wrapText="1"/>
    </xf>
    <xf numFmtId="3" fontId="0" fillId="34" borderId="18" xfId="0" applyNumberFormat="1" applyFill="1" applyBorder="1" applyAlignment="1">
      <alignment horizontal="center" vertical="top" wrapText="1"/>
    </xf>
    <xf numFmtId="3" fontId="0" fillId="34" borderId="19" xfId="0" applyNumberFormat="1" applyFill="1" applyBorder="1" applyAlignment="1">
      <alignment horizontal="center" vertical="top" wrapText="1"/>
    </xf>
    <xf numFmtId="3" fontId="0" fillId="34" borderId="11" xfId="0" applyNumberFormat="1" applyFill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3" fontId="0" fillId="0" borderId="18" xfId="0" applyNumberFormat="1" applyBorder="1" applyAlignment="1">
      <alignment horizontal="right" vertical="top" wrapText="1"/>
    </xf>
    <xf numFmtId="3" fontId="0" fillId="0" borderId="19" xfId="0" applyNumberFormat="1" applyBorder="1" applyAlignment="1">
      <alignment horizontal="right" vertical="top" wrapText="1"/>
    </xf>
    <xf numFmtId="3" fontId="0" fillId="0" borderId="18" xfId="0" applyNumberFormat="1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0" fillId="0" borderId="19" xfId="0" applyNumberForma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3" fontId="0" fillId="0" borderId="18" xfId="0" applyNumberFormat="1" applyFont="1" applyBorder="1" applyAlignment="1">
      <alignment horizontal="right" vertical="top"/>
    </xf>
    <xf numFmtId="3" fontId="0" fillId="0" borderId="19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 wrapText="1"/>
    </xf>
    <xf numFmtId="174" fontId="0" fillId="0" borderId="19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 wrapText="1"/>
    </xf>
    <xf numFmtId="3" fontId="0" fillId="0" borderId="18" xfId="0" applyNumberFormat="1" applyFill="1" applyBorder="1" applyAlignment="1">
      <alignment horizontal="right" vertical="top" wrapText="1"/>
    </xf>
    <xf numFmtId="3" fontId="0" fillId="0" borderId="19" xfId="0" applyNumberFormat="1" applyFill="1" applyBorder="1" applyAlignment="1">
      <alignment horizontal="right" vertical="top" wrapText="1"/>
    </xf>
    <xf numFmtId="3" fontId="0" fillId="0" borderId="11" xfId="0" applyNumberFormat="1" applyFill="1" applyBorder="1" applyAlignment="1">
      <alignment horizontal="right" vertical="top" wrapText="1"/>
    </xf>
    <xf numFmtId="3" fontId="0" fillId="0" borderId="18" xfId="0" applyNumberFormat="1" applyFont="1" applyBorder="1" applyAlignment="1">
      <alignment horizontal="right" vertical="top"/>
    </xf>
    <xf numFmtId="3" fontId="0" fillId="0" borderId="19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Kompensationspotential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44"/>
          <c:w val="0.8647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Tabelle2!$H$4:$H$18</c:f>
              <c:numCache>
                <c:ptCount val="15"/>
                <c:pt idx="0">
                  <c:v>1312679</c:v>
                </c:pt>
                <c:pt idx="2">
                  <c:v>1149717</c:v>
                </c:pt>
                <c:pt idx="4">
                  <c:v>1007539</c:v>
                </c:pt>
                <c:pt idx="6">
                  <c:v>956939</c:v>
                </c:pt>
                <c:pt idx="8">
                  <c:v>838622</c:v>
                </c:pt>
                <c:pt idx="10">
                  <c:v>819024</c:v>
                </c:pt>
                <c:pt idx="12">
                  <c:v>815362</c:v>
                </c:pt>
                <c:pt idx="14">
                  <c:v>705069</c:v>
                </c:pt>
              </c:numCache>
            </c:numRef>
          </c:val>
        </c:ser>
        <c:axId val="54705249"/>
        <c:axId val="22585194"/>
      </c:barChart>
      <c:catAx>
        <c:axId val="5470524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2000-2001-2002-2003-2004-2005-2006</a:t>
                </a:r>
              </a:p>
            </c:rich>
          </c:tx>
          <c:layout>
            <c:manualLayout>
              <c:xMode val="factor"/>
              <c:yMode val="factor"/>
              <c:x val="0.082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Werteinheiten (WE)</a:t>
                </a:r>
              </a:p>
            </c:rich>
          </c:tx>
          <c:layout>
            <c:manualLayout>
              <c:xMode val="factor"/>
              <c:yMode val="factor"/>
              <c:x val="0.0365"/>
              <c:y val="0.0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Aktuelle Abbuchungen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4525"/>
          <c:w val="0.869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Tabelle2!$D$5:$D$17</c:f>
              <c:numCache>
                <c:ptCount val="13"/>
                <c:pt idx="0">
                  <c:v>-162962</c:v>
                </c:pt>
                <c:pt idx="2">
                  <c:v>-142178</c:v>
                </c:pt>
                <c:pt idx="4">
                  <c:v>-50600</c:v>
                </c:pt>
                <c:pt idx="6">
                  <c:v>-118317</c:v>
                </c:pt>
                <c:pt idx="8">
                  <c:v>-19598</c:v>
                </c:pt>
                <c:pt idx="10">
                  <c:v>-3662</c:v>
                </c:pt>
                <c:pt idx="12">
                  <c:v>-110293</c:v>
                </c:pt>
              </c:numCache>
            </c:numRef>
          </c:val>
        </c:ser>
        <c:axId val="1940155"/>
        <c:axId val="17461396"/>
      </c:barChart>
      <c:catAx>
        <c:axId val="1940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2000-2001-2002-2003-2004-2005-2006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Werteinheiten (WE)</a:t>
                </a:r>
              </a:p>
            </c:rich>
          </c:tx>
          <c:layout>
            <c:manualLayout>
              <c:xMode val="factor"/>
              <c:yMode val="factor"/>
              <c:x val="-0.04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152400</xdr:rowOff>
    </xdr:from>
    <xdr:to>
      <xdr:col>5</xdr:col>
      <xdr:colOff>123825</xdr:colOff>
      <xdr:row>19</xdr:row>
      <xdr:rowOff>123825</xdr:rowOff>
    </xdr:to>
    <xdr:graphicFrame>
      <xdr:nvGraphicFramePr>
        <xdr:cNvPr id="1" name="Diagramm 4"/>
        <xdr:cNvGraphicFramePr/>
      </xdr:nvGraphicFramePr>
      <xdr:xfrm>
        <a:off x="895350" y="152400"/>
        <a:ext cx="30384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13</xdr:row>
      <xdr:rowOff>9525</xdr:rowOff>
    </xdr:from>
    <xdr:to>
      <xdr:col>10</xdr:col>
      <xdr:colOff>180975</xdr:colOff>
      <xdr:row>31</xdr:row>
      <xdr:rowOff>95250</xdr:rowOff>
    </xdr:to>
    <xdr:graphicFrame>
      <xdr:nvGraphicFramePr>
        <xdr:cNvPr id="2" name="Diagramm 5"/>
        <xdr:cNvGraphicFramePr/>
      </xdr:nvGraphicFramePr>
      <xdr:xfrm>
        <a:off x="4591050" y="2181225"/>
        <a:ext cx="32099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19">
      <selection activeCell="C129" sqref="C129"/>
    </sheetView>
  </sheetViews>
  <sheetFormatPr defaultColWidth="11.421875" defaultRowHeight="12.75"/>
  <cols>
    <col min="1" max="1" width="23.7109375" style="0" customWidth="1"/>
    <col min="2" max="2" width="17.28125" style="0" customWidth="1"/>
    <col min="3" max="3" width="21.7109375" style="0" customWidth="1"/>
    <col min="4" max="4" width="14.421875" style="0" customWidth="1"/>
    <col min="6" max="6" width="14.8515625" style="0" customWidth="1"/>
  </cols>
  <sheetData>
    <row r="1" spans="1:7" ht="41.25" customHeight="1">
      <c r="A1" s="230" t="s">
        <v>14</v>
      </c>
      <c r="B1" s="230"/>
      <c r="C1" s="230"/>
      <c r="D1" s="230"/>
      <c r="E1" s="230"/>
      <c r="F1" s="231"/>
      <c r="G1" s="10"/>
    </row>
    <row r="2" spans="1:7" ht="16.5" customHeight="1">
      <c r="A2" s="233" t="s">
        <v>11</v>
      </c>
      <c r="B2" s="233"/>
      <c r="C2" s="233"/>
      <c r="D2" s="233"/>
      <c r="E2" s="233"/>
      <c r="F2" s="234"/>
      <c r="G2" s="10"/>
    </row>
    <row r="3" spans="1:7" ht="40.5" customHeight="1">
      <c r="A3" s="2" t="s">
        <v>133</v>
      </c>
      <c r="B3" s="2" t="s">
        <v>48</v>
      </c>
      <c r="C3" s="2" t="s">
        <v>7</v>
      </c>
      <c r="D3" s="2" t="s">
        <v>8</v>
      </c>
      <c r="E3" s="2" t="s">
        <v>9</v>
      </c>
      <c r="F3" s="2" t="s">
        <v>34</v>
      </c>
      <c r="G3" s="10"/>
    </row>
    <row r="4" spans="1:7" ht="38.25" customHeight="1">
      <c r="A4" s="3" t="s">
        <v>0</v>
      </c>
      <c r="B4" s="1">
        <v>-51400</v>
      </c>
      <c r="C4" s="189" t="s">
        <v>59</v>
      </c>
      <c r="D4" s="213">
        <v>37400</v>
      </c>
      <c r="E4" s="217"/>
      <c r="F4" s="235"/>
      <c r="G4" s="10"/>
    </row>
    <row r="5" spans="1:7" ht="27.75" customHeight="1">
      <c r="A5" s="3" t="s">
        <v>1</v>
      </c>
      <c r="B5" s="1">
        <v>-36338</v>
      </c>
      <c r="C5" s="190"/>
      <c r="D5" s="214"/>
      <c r="E5" s="218"/>
      <c r="F5" s="236"/>
      <c r="G5" s="10"/>
    </row>
    <row r="6" spans="1:7" ht="38.25" customHeight="1">
      <c r="A6" s="3" t="s">
        <v>2</v>
      </c>
      <c r="B6" s="8">
        <v>-26600</v>
      </c>
      <c r="C6" s="189" t="s">
        <v>60</v>
      </c>
      <c r="D6" s="213">
        <v>42044</v>
      </c>
      <c r="E6" s="218"/>
      <c r="F6" s="74"/>
      <c r="G6" s="10"/>
    </row>
    <row r="7" spans="1:7" ht="38.25" customHeight="1">
      <c r="A7" s="3" t="s">
        <v>3</v>
      </c>
      <c r="B7" s="8">
        <v>-28100</v>
      </c>
      <c r="C7" s="191"/>
      <c r="D7" s="232"/>
      <c r="E7" s="218"/>
      <c r="F7" s="74"/>
      <c r="G7" s="10"/>
    </row>
    <row r="8" spans="1:7" ht="37.5" customHeight="1">
      <c r="A8" s="3" t="s">
        <v>4</v>
      </c>
      <c r="B8" s="8">
        <v>-13900</v>
      </c>
      <c r="C8" s="189" t="s">
        <v>61</v>
      </c>
      <c r="D8" s="213">
        <v>83606</v>
      </c>
      <c r="E8" s="218"/>
      <c r="F8" s="74"/>
      <c r="G8" s="10"/>
    </row>
    <row r="9" spans="1:7" ht="37.5" customHeight="1">
      <c r="A9" s="103" t="s">
        <v>74</v>
      </c>
      <c r="B9" s="117">
        <v>-4745</v>
      </c>
      <c r="C9" s="190"/>
      <c r="D9" s="214"/>
      <c r="E9" s="218"/>
      <c r="F9" s="104">
        <v>40544</v>
      </c>
      <c r="G9" s="10"/>
    </row>
    <row r="10" spans="1:7" ht="38.25" customHeight="1">
      <c r="A10" s="3" t="s">
        <v>5</v>
      </c>
      <c r="B10" s="8">
        <v>-1879</v>
      </c>
      <c r="C10" s="191"/>
      <c r="D10" s="232"/>
      <c r="E10" s="219"/>
      <c r="F10" s="104">
        <v>37316</v>
      </c>
      <c r="G10" s="10"/>
    </row>
    <row r="11" spans="1:7" ht="12.75">
      <c r="A11" s="4" t="s">
        <v>10</v>
      </c>
      <c r="B11" s="5">
        <f>B10+B9+B8+B7+B6+B5+B4</f>
        <v>-162962</v>
      </c>
      <c r="C11" s="9"/>
      <c r="D11" s="7">
        <f>SUM(D4:D10)</f>
        <v>163050</v>
      </c>
      <c r="E11" s="6">
        <f>SUM(B11:D11)</f>
        <v>88</v>
      </c>
      <c r="F11" s="73"/>
      <c r="G11" s="10"/>
    </row>
    <row r="12" spans="1:7" ht="40.5" customHeight="1">
      <c r="A12" s="2" t="s">
        <v>133</v>
      </c>
      <c r="B12" s="2" t="s">
        <v>48</v>
      </c>
      <c r="C12" s="2" t="s">
        <v>7</v>
      </c>
      <c r="D12" s="2" t="s">
        <v>8</v>
      </c>
      <c r="E12" s="2" t="s">
        <v>9</v>
      </c>
      <c r="F12" s="2" t="s">
        <v>34</v>
      </c>
      <c r="G12" s="10"/>
    </row>
    <row r="13" spans="1:7" ht="38.25" customHeight="1">
      <c r="A13" s="3" t="s">
        <v>12</v>
      </c>
      <c r="B13" s="1">
        <v>-8700</v>
      </c>
      <c r="C13" s="211" t="s">
        <v>62</v>
      </c>
      <c r="D13" s="213">
        <v>145800</v>
      </c>
      <c r="E13" s="217"/>
      <c r="F13" s="77"/>
      <c r="G13" s="10"/>
    </row>
    <row r="14" spans="1:7" ht="38.25" customHeight="1">
      <c r="A14" s="3" t="s">
        <v>6</v>
      </c>
      <c r="B14" s="1">
        <v>-39758</v>
      </c>
      <c r="C14" s="212"/>
      <c r="D14" s="214"/>
      <c r="E14" s="218"/>
      <c r="F14" s="77"/>
      <c r="G14" s="10"/>
    </row>
    <row r="15" spans="1:7" ht="38.25" customHeight="1">
      <c r="A15" s="3" t="s">
        <v>13</v>
      </c>
      <c r="B15" s="1">
        <v>-45880</v>
      </c>
      <c r="C15" s="212"/>
      <c r="D15" s="214"/>
      <c r="E15" s="218"/>
      <c r="F15" s="77"/>
      <c r="G15" s="54"/>
    </row>
    <row r="16" spans="1:7" ht="64.5" customHeight="1">
      <c r="A16" s="64" t="s">
        <v>18</v>
      </c>
      <c r="B16" s="65">
        <v>-7500</v>
      </c>
      <c r="C16" s="212"/>
      <c r="D16" s="214"/>
      <c r="E16" s="218"/>
      <c r="F16" s="77"/>
      <c r="G16" s="10"/>
    </row>
    <row r="17" spans="1:7" ht="38.25" customHeight="1">
      <c r="A17" s="3" t="s">
        <v>15</v>
      </c>
      <c r="B17" s="1">
        <v>-29600</v>
      </c>
      <c r="C17" s="212"/>
      <c r="D17" s="214"/>
      <c r="E17" s="218"/>
      <c r="F17" s="77"/>
      <c r="G17" s="10"/>
    </row>
    <row r="18" spans="1:7" ht="38.25" customHeight="1">
      <c r="A18" s="3" t="s">
        <v>16</v>
      </c>
      <c r="B18" s="1">
        <v>-1770</v>
      </c>
      <c r="C18" s="212"/>
      <c r="D18" s="214"/>
      <c r="E18" s="218"/>
      <c r="F18" s="75"/>
      <c r="G18" s="10"/>
    </row>
    <row r="19" spans="1:7" ht="39.75" customHeight="1">
      <c r="A19" s="3" t="s">
        <v>17</v>
      </c>
      <c r="B19" s="1">
        <v>-1470</v>
      </c>
      <c r="C19" s="212"/>
      <c r="D19" s="214"/>
      <c r="E19" s="218"/>
      <c r="F19" s="77"/>
      <c r="G19" s="10"/>
    </row>
    <row r="20" spans="3:7" ht="38.25" customHeight="1" hidden="1">
      <c r="C20" s="212"/>
      <c r="D20" s="214"/>
      <c r="E20" s="218"/>
      <c r="F20" s="75"/>
      <c r="G20" s="10"/>
    </row>
    <row r="21" spans="1:7" ht="38.25" customHeight="1" hidden="1">
      <c r="A21" s="3"/>
      <c r="B21" s="1"/>
      <c r="C21" s="212"/>
      <c r="D21" s="214"/>
      <c r="E21" s="218"/>
      <c r="F21" s="75"/>
      <c r="G21" s="10"/>
    </row>
    <row r="22" spans="1:7" ht="44.25" customHeight="1">
      <c r="A22" s="3" t="s">
        <v>26</v>
      </c>
      <c r="B22" s="1">
        <v>-7500</v>
      </c>
      <c r="C22" s="212"/>
      <c r="D22" s="214"/>
      <c r="E22" s="218"/>
      <c r="F22" s="77"/>
      <c r="G22" s="10"/>
    </row>
    <row r="23" spans="1:7" ht="12.75">
      <c r="A23" s="4" t="s">
        <v>10</v>
      </c>
      <c r="B23" s="5">
        <f>SUM(B13:B22)</f>
        <v>-142178</v>
      </c>
      <c r="C23" s="4"/>
      <c r="D23" s="5">
        <f>SUM(D13)</f>
        <v>145800</v>
      </c>
      <c r="E23" s="6">
        <f>SUM(B23:D23)</f>
        <v>3622</v>
      </c>
      <c r="F23" s="76"/>
      <c r="G23" s="10"/>
    </row>
    <row r="24" spans="1:7" ht="40.5" customHeight="1">
      <c r="A24" s="2" t="s">
        <v>133</v>
      </c>
      <c r="B24" s="2" t="s">
        <v>48</v>
      </c>
      <c r="C24" s="2" t="s">
        <v>7</v>
      </c>
      <c r="D24" s="2" t="s">
        <v>8</v>
      </c>
      <c r="E24" s="2" t="s">
        <v>9</v>
      </c>
      <c r="F24" s="2" t="s">
        <v>34</v>
      </c>
      <c r="G24" s="10"/>
    </row>
    <row r="25" spans="1:7" ht="12.75">
      <c r="A25" s="78" t="s">
        <v>23</v>
      </c>
      <c r="B25" s="79">
        <v>-3557</v>
      </c>
      <c r="C25" s="183" t="s">
        <v>63</v>
      </c>
      <c r="D25" s="227">
        <v>50600</v>
      </c>
      <c r="E25" s="223"/>
      <c r="F25" s="80"/>
      <c r="G25" s="10"/>
    </row>
    <row r="26" spans="1:7" ht="25.5">
      <c r="A26" s="81" t="s">
        <v>46</v>
      </c>
      <c r="B26" s="82">
        <v>-7540</v>
      </c>
      <c r="C26" s="184"/>
      <c r="D26" s="228"/>
      <c r="E26" s="224"/>
      <c r="F26" s="80"/>
      <c r="G26" s="10"/>
    </row>
    <row r="27" spans="1:7" ht="38.25">
      <c r="A27" s="84" t="s">
        <v>41</v>
      </c>
      <c r="B27" s="82">
        <v>-23672</v>
      </c>
      <c r="C27" s="184"/>
      <c r="D27" s="228"/>
      <c r="E27" s="225"/>
      <c r="F27" s="83">
        <v>39326</v>
      </c>
      <c r="G27" s="27"/>
    </row>
    <row r="28" spans="1:7" ht="54.75" customHeight="1">
      <c r="A28" s="85" t="s">
        <v>47</v>
      </c>
      <c r="B28" s="82">
        <v>-9600</v>
      </c>
      <c r="C28" s="184"/>
      <c r="D28" s="228"/>
      <c r="E28" s="225"/>
      <c r="F28" s="95">
        <v>37681</v>
      </c>
      <c r="G28" s="10"/>
    </row>
    <row r="29" spans="1:7" ht="108" customHeight="1">
      <c r="A29" s="86" t="s">
        <v>49</v>
      </c>
      <c r="B29" s="82">
        <v>-6231</v>
      </c>
      <c r="C29" s="185"/>
      <c r="D29" s="229"/>
      <c r="E29" s="226"/>
      <c r="F29" s="91">
        <v>39508</v>
      </c>
      <c r="G29" s="10"/>
    </row>
    <row r="30" spans="1:7" ht="12.75">
      <c r="A30" s="13" t="s">
        <v>10</v>
      </c>
      <c r="B30" s="12">
        <f>B25+B26+B27+B28+B29</f>
        <v>-50600</v>
      </c>
      <c r="C30" s="11"/>
      <c r="D30" s="12">
        <v>50600</v>
      </c>
      <c r="E30" s="12">
        <f>SUM(B30:D30)</f>
        <v>0</v>
      </c>
      <c r="F30" s="57"/>
      <c r="G30" s="10"/>
    </row>
    <row r="31" spans="1:7" ht="41.25" customHeight="1">
      <c r="A31" s="2" t="s">
        <v>134</v>
      </c>
      <c r="B31" s="2" t="s">
        <v>48</v>
      </c>
      <c r="C31" s="125" t="s">
        <v>7</v>
      </c>
      <c r="D31" s="2" t="s">
        <v>8</v>
      </c>
      <c r="E31" s="2" t="s">
        <v>9</v>
      </c>
      <c r="F31" s="2" t="s">
        <v>34</v>
      </c>
      <c r="G31" s="10"/>
    </row>
    <row r="32" spans="1:7" s="89" customFormat="1" ht="68.25" customHeight="1">
      <c r="A32" s="85" t="s">
        <v>50</v>
      </c>
      <c r="B32" s="160">
        <v>-2224</v>
      </c>
      <c r="C32" s="157" t="s">
        <v>64</v>
      </c>
      <c r="D32" s="205">
        <v>60000</v>
      </c>
      <c r="E32" s="208"/>
      <c r="F32" s="92">
        <v>39508</v>
      </c>
      <c r="G32" s="88"/>
    </row>
    <row r="33" spans="1:7" s="89" customFormat="1" ht="39.75" customHeight="1">
      <c r="A33" s="86" t="s">
        <v>73</v>
      </c>
      <c r="B33" s="160">
        <v>-1130</v>
      </c>
      <c r="C33" s="158"/>
      <c r="D33" s="206"/>
      <c r="E33" s="209"/>
      <c r="F33" s="92">
        <v>40391</v>
      </c>
      <c r="G33" s="88"/>
    </row>
    <row r="34" spans="1:7" s="89" customFormat="1" ht="39.75" customHeight="1">
      <c r="A34" s="86" t="s">
        <v>76</v>
      </c>
      <c r="B34" s="160">
        <v>-310</v>
      </c>
      <c r="C34" s="158"/>
      <c r="D34" s="206"/>
      <c r="E34" s="209"/>
      <c r="F34" s="92">
        <v>40725</v>
      </c>
      <c r="G34" s="88"/>
    </row>
    <row r="35" spans="1:7" s="89" customFormat="1" ht="39.75" customHeight="1">
      <c r="A35" s="121" t="s">
        <v>94</v>
      </c>
      <c r="B35" s="160">
        <v>-90</v>
      </c>
      <c r="C35" s="155"/>
      <c r="D35" s="206"/>
      <c r="E35" s="209"/>
      <c r="F35" s="92">
        <v>42491</v>
      </c>
      <c r="G35" s="88"/>
    </row>
    <row r="36" spans="1:7" s="89" customFormat="1" ht="39.75" customHeight="1">
      <c r="A36" s="121" t="s">
        <v>116</v>
      </c>
      <c r="B36" s="160">
        <v>-14989</v>
      </c>
      <c r="C36" s="120"/>
      <c r="D36" s="207"/>
      <c r="E36" s="210"/>
      <c r="F36" s="92">
        <v>43313</v>
      </c>
      <c r="G36" s="88"/>
    </row>
    <row r="37" spans="1:7" s="89" customFormat="1" ht="12.75" customHeight="1">
      <c r="A37" s="90" t="s">
        <v>10</v>
      </c>
      <c r="B37" s="114">
        <f>B32+B33+B34+B35+B36</f>
        <v>-18743</v>
      </c>
      <c r="C37" s="159"/>
      <c r="D37" s="172">
        <f>D32</f>
        <v>60000</v>
      </c>
      <c r="E37" s="172">
        <f>SUM(B37:D37)</f>
        <v>41257</v>
      </c>
      <c r="F37" s="87"/>
      <c r="G37" s="88"/>
    </row>
    <row r="38" spans="1:7" ht="41.25" customHeight="1">
      <c r="A38" s="2" t="s">
        <v>134</v>
      </c>
      <c r="B38" s="2" t="s">
        <v>48</v>
      </c>
      <c r="C38" s="2" t="s">
        <v>7</v>
      </c>
      <c r="D38" s="2" t="s">
        <v>8</v>
      </c>
      <c r="E38" s="2" t="s">
        <v>9</v>
      </c>
      <c r="F38" s="2" t="s">
        <v>34</v>
      </c>
      <c r="G38" s="10"/>
    </row>
    <row r="39" spans="1:7" ht="25.5">
      <c r="A39" s="18" t="s">
        <v>22</v>
      </c>
      <c r="B39" s="16">
        <v>-109712</v>
      </c>
      <c r="C39" s="189" t="s">
        <v>65</v>
      </c>
      <c r="D39" s="241">
        <v>118350</v>
      </c>
      <c r="E39" s="186"/>
      <c r="F39" s="72"/>
      <c r="G39" s="10"/>
    </row>
    <row r="40" spans="1:7" ht="25.5">
      <c r="A40" s="19" t="s">
        <v>19</v>
      </c>
      <c r="B40" s="20">
        <v>-7632</v>
      </c>
      <c r="C40" s="190"/>
      <c r="D40" s="242"/>
      <c r="E40" s="187"/>
      <c r="F40" s="71"/>
      <c r="G40" s="10"/>
    </row>
    <row r="41" spans="1:7" ht="25.5">
      <c r="A41" s="19" t="s">
        <v>24</v>
      </c>
      <c r="B41" s="20">
        <v>-673</v>
      </c>
      <c r="C41" s="190"/>
      <c r="D41" s="242"/>
      <c r="E41" s="187"/>
      <c r="F41" s="72"/>
      <c r="G41" s="10"/>
    </row>
    <row r="42" spans="1:7" ht="25.5">
      <c r="A42" s="19" t="s">
        <v>27</v>
      </c>
      <c r="B42" s="20">
        <v>-300</v>
      </c>
      <c r="C42" s="191"/>
      <c r="D42" s="243"/>
      <c r="E42" s="188"/>
      <c r="F42" s="72"/>
      <c r="G42" s="10"/>
    </row>
    <row r="43" spans="1:7" ht="12.75">
      <c r="A43" s="17" t="s">
        <v>10</v>
      </c>
      <c r="B43" s="12">
        <f>SUM(B39:B42)</f>
        <v>-118317</v>
      </c>
      <c r="C43" s="14"/>
      <c r="D43" s="12">
        <v>118350</v>
      </c>
      <c r="E43" s="12">
        <f>SUM(B43:D43)</f>
        <v>33</v>
      </c>
      <c r="F43" s="70"/>
      <c r="G43" s="10"/>
    </row>
    <row r="44" spans="1:7" ht="38.25">
      <c r="A44" s="2" t="s">
        <v>133</v>
      </c>
      <c r="B44" s="2" t="s">
        <v>48</v>
      </c>
      <c r="C44" s="125" t="s">
        <v>7</v>
      </c>
      <c r="D44" s="2" t="s">
        <v>8</v>
      </c>
      <c r="E44" s="2" t="s">
        <v>9</v>
      </c>
      <c r="F44" s="2" t="s">
        <v>34</v>
      </c>
      <c r="G44" s="10"/>
    </row>
    <row r="45" spans="1:7" ht="77.25" customHeight="1">
      <c r="A45" s="19" t="s">
        <v>20</v>
      </c>
      <c r="B45" s="122">
        <f>C49-15823</f>
        <v>-15823</v>
      </c>
      <c r="C45" s="217" t="s">
        <v>66</v>
      </c>
      <c r="D45" s="180" t="s">
        <v>25</v>
      </c>
      <c r="E45" s="186"/>
      <c r="F45" s="56"/>
      <c r="G45" s="55"/>
    </row>
    <row r="46" spans="1:7" ht="15" customHeight="1" hidden="1">
      <c r="A46" s="21"/>
      <c r="B46" s="123"/>
      <c r="C46" s="218"/>
      <c r="D46" s="181"/>
      <c r="E46" s="187"/>
      <c r="F46" s="58"/>
      <c r="G46" s="10"/>
    </row>
    <row r="47" spans="1:7" ht="53.25" customHeight="1">
      <c r="A47" s="18" t="s">
        <v>40</v>
      </c>
      <c r="B47" s="124">
        <v>-3250</v>
      </c>
      <c r="C47" s="218"/>
      <c r="D47" s="181"/>
      <c r="E47" s="187"/>
      <c r="F47" s="60">
        <v>38930</v>
      </c>
      <c r="G47" s="10"/>
    </row>
    <row r="48" spans="1:7" ht="42" customHeight="1">
      <c r="A48" s="18" t="s">
        <v>77</v>
      </c>
      <c r="B48" s="124">
        <v>-525</v>
      </c>
      <c r="C48" s="219"/>
      <c r="D48" s="182"/>
      <c r="E48" s="188"/>
      <c r="F48" s="57">
        <v>40878</v>
      </c>
      <c r="G48" s="10"/>
    </row>
    <row r="49" spans="1:7" ht="15" customHeight="1">
      <c r="A49" s="22" t="s">
        <v>21</v>
      </c>
      <c r="B49" s="15">
        <f>B45+B47+B48</f>
        <v>-19598</v>
      </c>
      <c r="C49" s="11"/>
      <c r="D49" s="15">
        <v>19800</v>
      </c>
      <c r="E49" s="59">
        <f>D49--B49</f>
        <v>202</v>
      </c>
      <c r="F49" s="57"/>
      <c r="G49" s="10"/>
    </row>
    <row r="50" spans="1:7" ht="42" customHeight="1">
      <c r="A50" s="2" t="s">
        <v>133</v>
      </c>
      <c r="B50" s="2" t="s">
        <v>48</v>
      </c>
      <c r="C50" s="2" t="s">
        <v>7</v>
      </c>
      <c r="D50" s="2" t="s">
        <v>8</v>
      </c>
      <c r="E50" s="2" t="s">
        <v>9</v>
      </c>
      <c r="F50" s="2" t="s">
        <v>34</v>
      </c>
      <c r="G50" s="55"/>
    </row>
    <row r="51" spans="1:7" ht="42" customHeight="1">
      <c r="A51" s="18" t="s">
        <v>28</v>
      </c>
      <c r="B51" s="25">
        <v>-3262</v>
      </c>
      <c r="C51" s="189" t="s">
        <v>75</v>
      </c>
      <c r="D51" s="241">
        <v>3780</v>
      </c>
      <c r="E51" s="186"/>
      <c r="F51" s="69"/>
      <c r="G51" s="10"/>
    </row>
    <row r="52" spans="1:7" ht="54" customHeight="1">
      <c r="A52" s="18" t="s">
        <v>30</v>
      </c>
      <c r="B52" s="25">
        <v>-400</v>
      </c>
      <c r="C52" s="191"/>
      <c r="D52" s="243"/>
      <c r="E52" s="188"/>
      <c r="F52" s="72"/>
      <c r="G52" s="10"/>
    </row>
    <row r="53" spans="1:7" ht="12.75">
      <c r="A53" s="23" t="s">
        <v>21</v>
      </c>
      <c r="B53" s="26">
        <f>B51+B52</f>
        <v>-3662</v>
      </c>
      <c r="C53" s="24"/>
      <c r="D53" s="26">
        <f>D51</f>
        <v>3780</v>
      </c>
      <c r="E53" s="26">
        <f>D53--B53</f>
        <v>118</v>
      </c>
      <c r="F53" s="70"/>
      <c r="G53" s="10"/>
    </row>
    <row r="54" spans="1:7" ht="38.25">
      <c r="A54" s="2" t="s">
        <v>134</v>
      </c>
      <c r="B54" s="2" t="s">
        <v>48</v>
      </c>
      <c r="C54" s="2" t="s">
        <v>7</v>
      </c>
      <c r="D54" s="2" t="s">
        <v>8</v>
      </c>
      <c r="E54" s="2" t="s">
        <v>9</v>
      </c>
      <c r="F54" s="2" t="s">
        <v>34</v>
      </c>
      <c r="G54" s="10"/>
    </row>
    <row r="55" spans="1:7" ht="80.25" customHeight="1">
      <c r="A55" s="3" t="s">
        <v>29</v>
      </c>
      <c r="B55" s="28">
        <v>-95876</v>
      </c>
      <c r="C55" s="94" t="s">
        <v>67</v>
      </c>
      <c r="D55" s="93" t="s">
        <v>52</v>
      </c>
      <c r="E55" s="196"/>
      <c r="F55" s="60">
        <v>38749</v>
      </c>
      <c r="G55" s="10"/>
    </row>
    <row r="56" spans="1:7" ht="43.5" customHeight="1">
      <c r="A56" s="3" t="s">
        <v>51</v>
      </c>
      <c r="B56" s="28">
        <v>-14112</v>
      </c>
      <c r="C56" s="189" t="s">
        <v>68</v>
      </c>
      <c r="D56" s="194" t="s">
        <v>53</v>
      </c>
      <c r="E56" s="204"/>
      <c r="F56" s="57">
        <v>39814</v>
      </c>
      <c r="G56" s="10"/>
    </row>
    <row r="57" spans="1:7" ht="43.5" customHeight="1">
      <c r="A57" s="3" t="s">
        <v>78</v>
      </c>
      <c r="B57" s="28">
        <v>-305</v>
      </c>
      <c r="C57" s="191"/>
      <c r="D57" s="195"/>
      <c r="E57" s="197"/>
      <c r="F57" s="57">
        <v>41061</v>
      </c>
      <c r="G57" s="10"/>
    </row>
    <row r="58" spans="1:7" ht="12.75">
      <c r="A58" s="23"/>
      <c r="B58" s="29">
        <f>B55+B56+B57</f>
        <v>-110293</v>
      </c>
      <c r="C58" s="24"/>
      <c r="D58" s="26">
        <v>110817</v>
      </c>
      <c r="E58" s="26">
        <f>D58--B58</f>
        <v>524</v>
      </c>
      <c r="F58" s="70"/>
      <c r="G58" s="10"/>
    </row>
    <row r="59" spans="1:6" ht="38.25">
      <c r="A59" s="2" t="s">
        <v>134</v>
      </c>
      <c r="B59" s="2" t="s">
        <v>48</v>
      </c>
      <c r="C59" s="2" t="s">
        <v>7</v>
      </c>
      <c r="D59" s="2" t="s">
        <v>8</v>
      </c>
      <c r="E59" s="2" t="s">
        <v>9</v>
      </c>
      <c r="F59" s="2" t="s">
        <v>34</v>
      </c>
    </row>
    <row r="60" spans="1:6" ht="37.5" customHeight="1">
      <c r="A60" s="3" t="s">
        <v>87</v>
      </c>
      <c r="B60" s="1">
        <v>-3601.14</v>
      </c>
      <c r="C60" s="217" t="s">
        <v>69</v>
      </c>
      <c r="D60" s="194">
        <v>47800</v>
      </c>
      <c r="E60" s="196"/>
      <c r="F60" s="60">
        <v>39356</v>
      </c>
    </row>
    <row r="61" spans="1:6" ht="40.5" customHeight="1" hidden="1">
      <c r="A61" s="24"/>
      <c r="B61" s="24"/>
      <c r="C61" s="218"/>
      <c r="D61" s="222"/>
      <c r="E61" s="204"/>
      <c r="F61" s="24"/>
    </row>
    <row r="62" spans="1:6" ht="57.75" customHeight="1">
      <c r="A62" s="96" t="s">
        <v>56</v>
      </c>
      <c r="B62" s="99">
        <v>-11850</v>
      </c>
      <c r="C62" s="218"/>
      <c r="D62" s="222"/>
      <c r="E62" s="204"/>
      <c r="F62" s="113">
        <v>39934</v>
      </c>
    </row>
    <row r="63" spans="1:6" s="112" customFormat="1" ht="48" customHeight="1">
      <c r="A63" s="110" t="s">
        <v>86</v>
      </c>
      <c r="B63" s="99">
        <v>-15408</v>
      </c>
      <c r="C63" s="218"/>
      <c r="D63" s="222"/>
      <c r="E63" s="204"/>
      <c r="F63" s="111">
        <v>41974</v>
      </c>
    </row>
    <row r="64" spans="1:6" s="112" customFormat="1" ht="30" customHeight="1" hidden="1">
      <c r="A64" s="110"/>
      <c r="B64" s="178"/>
      <c r="C64" s="218"/>
      <c r="D64" s="222"/>
      <c r="E64" s="204"/>
      <c r="F64" s="111"/>
    </row>
    <row r="65" spans="1:6" s="112" customFormat="1" ht="30" customHeight="1">
      <c r="A65" s="179" t="s">
        <v>135</v>
      </c>
      <c r="B65" s="178">
        <v>-2163</v>
      </c>
      <c r="C65" s="219"/>
      <c r="D65" s="195"/>
      <c r="E65" s="197"/>
      <c r="F65" s="111">
        <v>43405</v>
      </c>
    </row>
    <row r="66" spans="1:6" ht="12.75">
      <c r="A66" s="101"/>
      <c r="B66" s="102">
        <f>B60+B62+B63+B64+B65</f>
        <v>-33022.14</v>
      </c>
      <c r="C66" s="24"/>
      <c r="D66" s="26">
        <v>47800</v>
      </c>
      <c r="E66" s="26">
        <f>D60+B66</f>
        <v>14777.86</v>
      </c>
      <c r="F66" s="70"/>
    </row>
    <row r="67" spans="1:6" ht="38.25">
      <c r="A67" s="2" t="s">
        <v>134</v>
      </c>
      <c r="B67" s="2" t="s">
        <v>48</v>
      </c>
      <c r="C67" s="2" t="s">
        <v>7</v>
      </c>
      <c r="D67" s="2" t="s">
        <v>8</v>
      </c>
      <c r="E67" s="2" t="s">
        <v>9</v>
      </c>
      <c r="F67" s="2" t="s">
        <v>34</v>
      </c>
    </row>
    <row r="68" spans="1:6" ht="25.5">
      <c r="A68" s="96" t="s">
        <v>54</v>
      </c>
      <c r="B68" s="137">
        <v>-41340</v>
      </c>
      <c r="C68" s="217" t="s">
        <v>70</v>
      </c>
      <c r="D68" s="220">
        <v>42886</v>
      </c>
      <c r="E68" s="196"/>
      <c r="F68" s="98">
        <v>39873</v>
      </c>
    </row>
    <row r="69" spans="1:6" ht="38.25">
      <c r="A69" s="116" t="s">
        <v>89</v>
      </c>
      <c r="B69" s="137">
        <v>-1262</v>
      </c>
      <c r="C69" s="219"/>
      <c r="D69" s="221"/>
      <c r="E69" s="197"/>
      <c r="F69" s="98">
        <v>42401</v>
      </c>
    </row>
    <row r="70" spans="1:6" ht="12.75">
      <c r="A70" s="24"/>
      <c r="B70" s="136">
        <f>B68+B69</f>
        <v>-42602</v>
      </c>
      <c r="C70" s="24"/>
      <c r="D70" s="26">
        <f>D68</f>
        <v>42886</v>
      </c>
      <c r="E70" s="26">
        <f>B70+D70</f>
        <v>284</v>
      </c>
      <c r="F70" s="24"/>
    </row>
    <row r="71" spans="1:6" ht="38.25">
      <c r="A71" s="2" t="s">
        <v>134</v>
      </c>
      <c r="B71" s="2" t="s">
        <v>48</v>
      </c>
      <c r="C71" s="2" t="s">
        <v>7</v>
      </c>
      <c r="D71" s="2" t="s">
        <v>8</v>
      </c>
      <c r="E71" s="2" t="s">
        <v>9</v>
      </c>
      <c r="F71" s="2" t="s">
        <v>34</v>
      </c>
    </row>
    <row r="72" spans="1:6" ht="38.25">
      <c r="A72" s="3" t="s">
        <v>55</v>
      </c>
      <c r="B72" s="99">
        <v>-7700</v>
      </c>
      <c r="C72" s="189" t="s">
        <v>71</v>
      </c>
      <c r="D72" s="213">
        <v>11400</v>
      </c>
      <c r="E72" s="196"/>
      <c r="F72" s="100">
        <v>39934</v>
      </c>
    </row>
    <row r="73" spans="1:6" ht="25.5">
      <c r="A73" s="3" t="s">
        <v>57</v>
      </c>
      <c r="B73" s="99">
        <v>-2573</v>
      </c>
      <c r="C73" s="191"/>
      <c r="D73" s="232"/>
      <c r="E73" s="197"/>
      <c r="F73" s="100">
        <v>40118</v>
      </c>
    </row>
    <row r="74" spans="1:6" ht="12.75">
      <c r="A74" s="24"/>
      <c r="B74" s="26">
        <f>B72+B73</f>
        <v>-10273</v>
      </c>
      <c r="C74" s="23"/>
      <c r="D74" s="26">
        <f>D72</f>
        <v>11400</v>
      </c>
      <c r="E74" s="26">
        <f>D72+B74</f>
        <v>1127</v>
      </c>
      <c r="F74" s="24"/>
    </row>
    <row r="75" spans="1:6" ht="38.25">
      <c r="A75" s="2" t="s">
        <v>134</v>
      </c>
      <c r="B75" s="2" t="s">
        <v>48</v>
      </c>
      <c r="C75" s="2" t="s">
        <v>7</v>
      </c>
      <c r="D75" s="2" t="s">
        <v>8</v>
      </c>
      <c r="E75" s="2" t="s">
        <v>9</v>
      </c>
      <c r="F75" s="2" t="s">
        <v>34</v>
      </c>
    </row>
    <row r="76" spans="1:6" ht="38.25">
      <c r="A76" s="96" t="s">
        <v>58</v>
      </c>
      <c r="B76" s="99">
        <v>-1187</v>
      </c>
      <c r="C76" s="217" t="s">
        <v>72</v>
      </c>
      <c r="D76" s="213">
        <v>19000</v>
      </c>
      <c r="E76" s="196"/>
      <c r="F76" s="100">
        <v>40269</v>
      </c>
    </row>
    <row r="77" spans="1:6" ht="25.5">
      <c r="A77" s="96" t="s">
        <v>79</v>
      </c>
      <c r="B77" s="99">
        <v>-1958</v>
      </c>
      <c r="C77" s="218"/>
      <c r="D77" s="214"/>
      <c r="E77" s="204"/>
      <c r="F77" s="98">
        <v>40969</v>
      </c>
    </row>
    <row r="78" spans="1:6" ht="38.25">
      <c r="A78" s="116" t="s">
        <v>93</v>
      </c>
      <c r="B78" s="99">
        <v>-5923</v>
      </c>
      <c r="C78" s="218"/>
      <c r="D78" s="214"/>
      <c r="E78" s="204"/>
      <c r="F78" s="98">
        <v>42491</v>
      </c>
    </row>
    <row r="79" spans="1:6" ht="38.25">
      <c r="A79" s="116" t="s">
        <v>97</v>
      </c>
      <c r="B79" s="99">
        <v>-7300</v>
      </c>
      <c r="C79" s="219"/>
      <c r="D79" s="232"/>
      <c r="E79" s="197"/>
      <c r="F79" s="98">
        <v>42644</v>
      </c>
    </row>
    <row r="80" spans="1:6" ht="12.75">
      <c r="A80" s="24"/>
      <c r="B80" s="26">
        <f>B76+B77+B78+B79</f>
        <v>-16368</v>
      </c>
      <c r="C80" s="23"/>
      <c r="D80" s="26">
        <v>19000</v>
      </c>
      <c r="E80" s="26">
        <f>D80+B80</f>
        <v>2632</v>
      </c>
      <c r="F80" s="24"/>
    </row>
    <row r="81" spans="1:6" ht="12.75">
      <c r="A81" s="133" t="s">
        <v>111</v>
      </c>
      <c r="B81" s="26">
        <v>1707</v>
      </c>
      <c r="C81" s="23"/>
      <c r="D81" s="26"/>
      <c r="E81" s="26"/>
      <c r="F81" s="146">
        <v>42948</v>
      </c>
    </row>
    <row r="82" spans="1:6" ht="12.75">
      <c r="A82" s="24"/>
      <c r="B82" s="26">
        <f>B80-B81</f>
        <v>-18075</v>
      </c>
      <c r="C82" s="23"/>
      <c r="D82" s="26"/>
      <c r="E82" s="26">
        <f>D80+B82</f>
        <v>925</v>
      </c>
      <c r="F82" s="24"/>
    </row>
    <row r="83" spans="1:6" ht="38.25">
      <c r="A83" s="2" t="s">
        <v>134</v>
      </c>
      <c r="B83" s="2" t="s">
        <v>48</v>
      </c>
      <c r="C83" s="2" t="s">
        <v>7</v>
      </c>
      <c r="D83" s="2" t="s">
        <v>8</v>
      </c>
      <c r="E83" s="2" t="s">
        <v>9</v>
      </c>
      <c r="F83" s="2" t="s">
        <v>34</v>
      </c>
    </row>
    <row r="84" spans="1:6" ht="25.5">
      <c r="A84" s="96" t="s">
        <v>84</v>
      </c>
      <c r="B84" s="105">
        <v>-6943</v>
      </c>
      <c r="C84" s="189" t="s">
        <v>81</v>
      </c>
      <c r="D84" s="215">
        <v>19200</v>
      </c>
      <c r="E84" s="196"/>
      <c r="F84" s="100">
        <v>41760</v>
      </c>
    </row>
    <row r="85" spans="1:6" ht="25.5">
      <c r="A85" s="96" t="s">
        <v>85</v>
      </c>
      <c r="B85" s="105">
        <v>-8588</v>
      </c>
      <c r="C85" s="191"/>
      <c r="D85" s="216"/>
      <c r="E85" s="197"/>
      <c r="F85" s="100">
        <v>41883</v>
      </c>
    </row>
    <row r="86" spans="1:6" ht="12.75">
      <c r="A86" s="24"/>
      <c r="B86" s="147">
        <f>B84+B85</f>
        <v>-15531</v>
      </c>
      <c r="C86" s="23"/>
      <c r="D86" s="26">
        <f>D84</f>
        <v>19200</v>
      </c>
      <c r="E86" s="26">
        <f>D86+B86</f>
        <v>3669</v>
      </c>
      <c r="F86" s="24"/>
    </row>
    <row r="87" spans="1:6" ht="12.75">
      <c r="A87" s="24" t="s">
        <v>111</v>
      </c>
      <c r="B87" s="148">
        <v>-3669</v>
      </c>
      <c r="C87" s="23"/>
      <c r="D87" s="26"/>
      <c r="E87" s="26"/>
      <c r="F87" s="146">
        <v>42948</v>
      </c>
    </row>
    <row r="88" spans="1:6" ht="12.75">
      <c r="A88" s="24"/>
      <c r="B88" s="26">
        <f>B84+B85+B87</f>
        <v>-19200</v>
      </c>
      <c r="C88" s="23"/>
      <c r="D88" s="26"/>
      <c r="E88" s="26">
        <v>0</v>
      </c>
      <c r="F88" s="24"/>
    </row>
    <row r="89" spans="1:6" ht="38.25">
      <c r="A89" s="2" t="s">
        <v>133</v>
      </c>
      <c r="B89" s="2" t="s">
        <v>48</v>
      </c>
      <c r="C89" s="2" t="s">
        <v>7</v>
      </c>
      <c r="D89" s="2" t="s">
        <v>8</v>
      </c>
      <c r="E89" s="2" t="s">
        <v>9</v>
      </c>
      <c r="F89" s="2" t="s">
        <v>34</v>
      </c>
    </row>
    <row r="90" spans="1:6" ht="25.5" customHeight="1">
      <c r="A90" s="97" t="s">
        <v>99</v>
      </c>
      <c r="B90" s="132">
        <v>-22572</v>
      </c>
      <c r="C90" s="97" t="s">
        <v>100</v>
      </c>
      <c r="D90" s="241">
        <v>23960</v>
      </c>
      <c r="E90" s="133"/>
      <c r="F90" s="134">
        <v>42856</v>
      </c>
    </row>
    <row r="91" spans="1:6" ht="16.5" customHeight="1">
      <c r="A91" s="97"/>
      <c r="B91" s="175">
        <v>-22572</v>
      </c>
      <c r="C91" s="97"/>
      <c r="D91" s="242"/>
      <c r="E91" s="26">
        <v>1388</v>
      </c>
      <c r="F91" s="134"/>
    </row>
    <row r="92" spans="1:6" ht="15.75" customHeight="1">
      <c r="A92" s="97" t="s">
        <v>126</v>
      </c>
      <c r="B92" s="117">
        <v>-1388</v>
      </c>
      <c r="C92" s="97"/>
      <c r="D92" s="243"/>
      <c r="E92" s="26"/>
      <c r="F92" s="134">
        <v>43313</v>
      </c>
    </row>
    <row r="93" spans="1:6" ht="12.75">
      <c r="A93" s="126"/>
      <c r="B93" s="135">
        <f>B90+B92</f>
        <v>-23960</v>
      </c>
      <c r="C93" s="97"/>
      <c r="D93" s="26">
        <v>23960</v>
      </c>
      <c r="E93" s="26">
        <f>D93+B93</f>
        <v>0</v>
      </c>
      <c r="F93" s="133"/>
    </row>
    <row r="94" spans="1:6" ht="38.25">
      <c r="A94" s="2" t="s">
        <v>133</v>
      </c>
      <c r="B94" s="2" t="s">
        <v>48</v>
      </c>
      <c r="C94" s="2" t="s">
        <v>7</v>
      </c>
      <c r="D94" s="2" t="s">
        <v>8</v>
      </c>
      <c r="E94" s="2" t="s">
        <v>9</v>
      </c>
      <c r="F94" s="2" t="s">
        <v>34</v>
      </c>
    </row>
    <row r="95" spans="1:6" ht="25.5">
      <c r="A95" s="64" t="s">
        <v>82</v>
      </c>
      <c r="B95" s="64">
        <v>-52106</v>
      </c>
      <c r="C95" s="192" t="s">
        <v>83</v>
      </c>
      <c r="D95" s="238">
        <v>58000</v>
      </c>
      <c r="E95" s="192"/>
      <c r="F95" s="107">
        <v>41760</v>
      </c>
    </row>
    <row r="96" spans="1:6" ht="38.25">
      <c r="A96" s="115" t="s">
        <v>88</v>
      </c>
      <c r="B96" s="64">
        <v>-4810</v>
      </c>
      <c r="C96" s="237"/>
      <c r="D96" s="239"/>
      <c r="E96" s="193"/>
      <c r="F96" s="107">
        <v>42217</v>
      </c>
    </row>
    <row r="97" spans="1:6" ht="17.25" customHeight="1">
      <c r="A97" s="115"/>
      <c r="B97" s="109">
        <f>B95+B96</f>
        <v>-56916</v>
      </c>
      <c r="C97" s="237"/>
      <c r="D97" s="239"/>
      <c r="E97" s="109">
        <f>D95+B97</f>
        <v>1084</v>
      </c>
      <c r="F97" s="107"/>
    </row>
    <row r="98" spans="1:6" ht="20.25" customHeight="1">
      <c r="A98" s="115" t="s">
        <v>126</v>
      </c>
      <c r="B98" s="30">
        <v>-1083</v>
      </c>
      <c r="C98" s="193"/>
      <c r="D98" s="240"/>
      <c r="E98" s="24"/>
      <c r="F98" s="176">
        <v>43313</v>
      </c>
    </row>
    <row r="99" spans="1:6" ht="16.5" customHeight="1">
      <c r="A99" s="115"/>
      <c r="B99" s="135">
        <f>B97+B98</f>
        <v>-57999</v>
      </c>
      <c r="C99" s="108"/>
      <c r="D99" s="109">
        <v>58000</v>
      </c>
      <c r="E99" s="175">
        <v>1</v>
      </c>
      <c r="F99" s="64"/>
    </row>
    <row r="100" spans="1:6" ht="38.25">
      <c r="A100" s="2" t="s">
        <v>134</v>
      </c>
      <c r="B100" s="2" t="s">
        <v>48</v>
      </c>
      <c r="C100" s="2" t="s">
        <v>7</v>
      </c>
      <c r="D100" s="2" t="s">
        <v>8</v>
      </c>
      <c r="E100" s="2" t="s">
        <v>9</v>
      </c>
      <c r="F100" s="2" t="s">
        <v>34</v>
      </c>
    </row>
    <row r="101" spans="1:6" ht="114.75">
      <c r="A101" s="115" t="s">
        <v>90</v>
      </c>
      <c r="B101" s="118">
        <v>-92479</v>
      </c>
      <c r="C101" s="115" t="s">
        <v>91</v>
      </c>
      <c r="D101" s="200" t="s">
        <v>92</v>
      </c>
      <c r="E101" s="202"/>
      <c r="F101" s="119">
        <v>42491</v>
      </c>
    </row>
    <row r="102" spans="1:6" ht="12.75">
      <c r="A102" s="115" t="s">
        <v>125</v>
      </c>
      <c r="B102" s="118">
        <v>-8895</v>
      </c>
      <c r="C102" s="115"/>
      <c r="D102" s="201"/>
      <c r="E102" s="203"/>
      <c r="F102" s="119">
        <v>43313</v>
      </c>
    </row>
    <row r="103" spans="1:6" s="30" customFormat="1" ht="12.75">
      <c r="A103" s="141"/>
      <c r="B103" s="109">
        <f>B101+B102</f>
        <v>-101374</v>
      </c>
      <c r="C103" s="109"/>
      <c r="D103" s="109">
        <v>96740</v>
      </c>
      <c r="E103" s="109">
        <f>B103+D103</f>
        <v>-4634</v>
      </c>
      <c r="F103" s="141"/>
    </row>
    <row r="104" spans="1:6" s="30" customFormat="1" ht="12.75">
      <c r="A104" s="173" t="s">
        <v>127</v>
      </c>
      <c r="B104" s="177">
        <v>1388</v>
      </c>
      <c r="C104" s="109"/>
      <c r="D104" s="109"/>
      <c r="E104" s="118">
        <v>1388</v>
      </c>
      <c r="F104" s="141"/>
    </row>
    <row r="105" spans="1:6" s="30" customFormat="1" ht="12.75">
      <c r="A105" s="173" t="s">
        <v>128</v>
      </c>
      <c r="B105" s="177">
        <v>1083</v>
      </c>
      <c r="C105" s="109"/>
      <c r="D105" s="109"/>
      <c r="E105" s="118">
        <v>1083</v>
      </c>
      <c r="F105" s="141"/>
    </row>
    <row r="106" spans="1:6" s="30" customFormat="1" ht="12.75">
      <c r="A106" s="173" t="s">
        <v>131</v>
      </c>
      <c r="B106" s="177">
        <v>2163</v>
      </c>
      <c r="C106" s="109"/>
      <c r="D106" s="109"/>
      <c r="E106" s="118">
        <v>2163</v>
      </c>
      <c r="F106" s="141"/>
    </row>
    <row r="107" spans="1:6" s="30" customFormat="1" ht="12.75">
      <c r="A107" s="118"/>
      <c r="B107" s="130">
        <f>B103+B104+B105+B106</f>
        <v>-96740</v>
      </c>
      <c r="C107" s="109"/>
      <c r="D107" s="109">
        <v>96740</v>
      </c>
      <c r="E107" s="109">
        <v>0</v>
      </c>
      <c r="F107" s="141"/>
    </row>
    <row r="108" spans="1:6" ht="38.25">
      <c r="A108" s="2" t="s">
        <v>134</v>
      </c>
      <c r="B108" s="125" t="s">
        <v>48</v>
      </c>
      <c r="C108" s="2" t="s">
        <v>7</v>
      </c>
      <c r="D108" s="2" t="s">
        <v>8</v>
      </c>
      <c r="E108" s="2"/>
      <c r="F108" s="2" t="s">
        <v>34</v>
      </c>
    </row>
    <row r="109" spans="1:6" ht="39" customHeight="1">
      <c r="A109" s="149" t="s">
        <v>95</v>
      </c>
      <c r="B109" s="152">
        <v>-21849</v>
      </c>
      <c r="C109" s="198" t="s">
        <v>96</v>
      </c>
      <c r="D109" s="200">
        <v>22400</v>
      </c>
      <c r="E109" s="202"/>
      <c r="F109" s="119">
        <v>42675</v>
      </c>
    </row>
    <row r="110" spans="1:6" ht="25.5">
      <c r="A110" s="150" t="s">
        <v>112</v>
      </c>
      <c r="B110" s="153">
        <v>-310</v>
      </c>
      <c r="C110" s="199"/>
      <c r="D110" s="201"/>
      <c r="E110" s="203"/>
      <c r="F110" s="131">
        <v>43160</v>
      </c>
    </row>
    <row r="111" spans="1:6" ht="12.75">
      <c r="A111" s="150"/>
      <c r="B111" s="12">
        <f>B109+B110</f>
        <v>-22159</v>
      </c>
      <c r="C111" s="151"/>
      <c r="D111" s="130">
        <v>22400</v>
      </c>
      <c r="E111" s="130">
        <f>D111+B111</f>
        <v>241</v>
      </c>
      <c r="F111" s="131"/>
    </row>
    <row r="112" spans="1:6" ht="38.25">
      <c r="A112" s="2" t="s">
        <v>134</v>
      </c>
      <c r="B112" s="2" t="s">
        <v>48</v>
      </c>
      <c r="C112" s="2" t="s">
        <v>7</v>
      </c>
      <c r="D112" s="2" t="s">
        <v>8</v>
      </c>
      <c r="E112" s="2" t="s">
        <v>9</v>
      </c>
      <c r="F112" s="2" t="s">
        <v>34</v>
      </c>
    </row>
    <row r="113" spans="1:6" ht="89.25">
      <c r="A113" s="115" t="s">
        <v>98</v>
      </c>
      <c r="B113" s="15">
        <v>-35066</v>
      </c>
      <c r="C113" s="115" t="s">
        <v>117</v>
      </c>
      <c r="D113" s="173" t="s">
        <v>110</v>
      </c>
      <c r="E113" s="118"/>
      <c r="F113" s="119">
        <v>42948</v>
      </c>
    </row>
    <row r="114" spans="1:6" ht="12.75">
      <c r="A114" s="115"/>
      <c r="B114" s="15">
        <v>-35066</v>
      </c>
      <c r="C114" s="115"/>
      <c r="D114" s="109">
        <v>29690</v>
      </c>
      <c r="E114" s="109">
        <v>0</v>
      </c>
      <c r="F114" s="119"/>
    </row>
    <row r="115" spans="1:6" ht="38.25">
      <c r="A115" s="2" t="s">
        <v>133</v>
      </c>
      <c r="B115" s="2" t="s">
        <v>48</v>
      </c>
      <c r="C115" s="2" t="s">
        <v>7</v>
      </c>
      <c r="D115" s="2" t="s">
        <v>8</v>
      </c>
      <c r="E115" s="2" t="s">
        <v>9</v>
      </c>
      <c r="F115" s="2" t="s">
        <v>34</v>
      </c>
    </row>
    <row r="116" spans="1:6" ht="283.5" customHeight="1">
      <c r="A116" s="115" t="s">
        <v>118</v>
      </c>
      <c r="B116" s="141">
        <v>-151595</v>
      </c>
      <c r="C116" s="115" t="s">
        <v>120</v>
      </c>
      <c r="D116" s="174" t="s">
        <v>119</v>
      </c>
      <c r="E116" s="64"/>
      <c r="F116" s="168">
        <v>43313</v>
      </c>
    </row>
    <row r="117" spans="1:6" ht="12.75">
      <c r="A117" s="64"/>
      <c r="B117" s="109">
        <v>-138445</v>
      </c>
      <c r="C117" s="141"/>
      <c r="D117" s="109">
        <v>138445</v>
      </c>
      <c r="E117" s="109">
        <v>-13150</v>
      </c>
      <c r="F117" s="107"/>
    </row>
    <row r="118" spans="1:6" ht="12.75">
      <c r="A118" s="174" t="s">
        <v>131</v>
      </c>
      <c r="B118" s="167">
        <v>-13150</v>
      </c>
      <c r="C118" s="141"/>
      <c r="D118" s="109"/>
      <c r="E118" s="109"/>
      <c r="F118" s="107">
        <v>43313</v>
      </c>
    </row>
    <row r="119" spans="1:6" ht="12.75">
      <c r="A119" s="115"/>
      <c r="B119" s="171">
        <f>B117+B118</f>
        <v>-151595</v>
      </c>
      <c r="C119" s="141"/>
      <c r="D119" s="109"/>
      <c r="E119" s="109">
        <v>0</v>
      </c>
      <c r="F119" s="107"/>
    </row>
    <row r="120" spans="1:6" ht="12.75">
      <c r="A120" s="161"/>
      <c r="B120" s="169"/>
      <c r="C120" s="166"/>
      <c r="D120" s="163"/>
      <c r="E120" s="163"/>
      <c r="F120" s="170"/>
    </row>
    <row r="121" spans="1:6" ht="12.75">
      <c r="A121" s="161"/>
      <c r="B121" s="165"/>
      <c r="C121" s="162"/>
      <c r="D121" s="163"/>
      <c r="E121" s="163"/>
      <c r="F121" s="164"/>
    </row>
    <row r="122" spans="1:2" ht="25.5">
      <c r="A122" s="128" t="s">
        <v>80</v>
      </c>
      <c r="B122" s="129"/>
    </row>
    <row r="123" spans="2:3" ht="12.75">
      <c r="B123" s="30">
        <f>B97+B93+B88+B80+B74+B70+B66+B58+B53+B49+B43+B37+B30+B23+B11</f>
        <v>-828694.14</v>
      </c>
      <c r="C123" s="106">
        <v>42217</v>
      </c>
    </row>
    <row r="124" ht="12.75">
      <c r="A124" s="127"/>
    </row>
    <row r="125" spans="2:3" ht="12.75">
      <c r="B125" s="30">
        <f>B111+B103+B97+B88+B80+B74+B70+B66+B58+B53+B49+B43+B37+B30+B23+B11</f>
        <v>-928267.14</v>
      </c>
      <c r="C125" s="106">
        <v>42675</v>
      </c>
    </row>
    <row r="127" spans="2:3" ht="12.75">
      <c r="B127" s="154">
        <v>-948851.14</v>
      </c>
      <c r="C127" s="106">
        <v>43160</v>
      </c>
    </row>
    <row r="128" spans="2:3" ht="12.75">
      <c r="B128" s="154"/>
      <c r="C128" s="106"/>
    </row>
    <row r="129" spans="2:3" ht="15.75">
      <c r="B129" s="48">
        <v>-1118518</v>
      </c>
      <c r="C129" s="106">
        <v>43405</v>
      </c>
    </row>
    <row r="130" ht="12.75">
      <c r="A130" s="156"/>
    </row>
  </sheetData>
  <sheetProtection/>
  <mergeCells count="54">
    <mergeCell ref="D51:D52"/>
    <mergeCell ref="D72:D73"/>
    <mergeCell ref="D76:D79"/>
    <mergeCell ref="C76:C79"/>
    <mergeCell ref="C8:C10"/>
    <mergeCell ref="C4:C5"/>
    <mergeCell ref="A2:F2"/>
    <mergeCell ref="F4:F5"/>
    <mergeCell ref="D101:D102"/>
    <mergeCell ref="E101:E102"/>
    <mergeCell ref="C95:C98"/>
    <mergeCell ref="D95:D98"/>
    <mergeCell ref="D90:D92"/>
    <mergeCell ref="D39:D42"/>
    <mergeCell ref="E60:E65"/>
    <mergeCell ref="C45:C48"/>
    <mergeCell ref="E25:E29"/>
    <mergeCell ref="D25:D29"/>
    <mergeCell ref="A1:F1"/>
    <mergeCell ref="C6:C7"/>
    <mergeCell ref="E4:E10"/>
    <mergeCell ref="D4:D5"/>
    <mergeCell ref="D6:D7"/>
    <mergeCell ref="D8:D10"/>
    <mergeCell ref="C13:C22"/>
    <mergeCell ref="D13:D22"/>
    <mergeCell ref="C84:C85"/>
    <mergeCell ref="D84:D85"/>
    <mergeCell ref="E84:E85"/>
    <mergeCell ref="E72:E73"/>
    <mergeCell ref="E45:E48"/>
    <mergeCell ref="E55:E57"/>
    <mergeCell ref="E13:E22"/>
    <mergeCell ref="C72:C73"/>
    <mergeCell ref="C109:C110"/>
    <mergeCell ref="D109:D110"/>
    <mergeCell ref="E109:E110"/>
    <mergeCell ref="E76:E79"/>
    <mergeCell ref="D32:D36"/>
    <mergeCell ref="E32:E36"/>
    <mergeCell ref="C68:C69"/>
    <mergeCell ref="D68:D69"/>
    <mergeCell ref="C60:C65"/>
    <mergeCell ref="D60:D65"/>
    <mergeCell ref="D45:D48"/>
    <mergeCell ref="C25:C29"/>
    <mergeCell ref="E39:E42"/>
    <mergeCell ref="C39:C42"/>
    <mergeCell ref="E95:E96"/>
    <mergeCell ref="C51:C52"/>
    <mergeCell ref="D56:D57"/>
    <mergeCell ref="C56:C57"/>
    <mergeCell ref="E51:E52"/>
    <mergeCell ref="E68:E6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&amp;C&amp;Z&amp;F&amp;RSeite &amp;P</oddHeader>
    <oddFooter>&amp;C&amp;F&amp;RSeite &amp;P</oddFooter>
  </headerFooter>
  <rowBreaks count="2" manualBreakCount="2">
    <brk id="23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B21">
      <selection activeCell="K51" sqref="K51"/>
    </sheetView>
  </sheetViews>
  <sheetFormatPr defaultColWidth="11.421875" defaultRowHeight="12.75"/>
  <cols>
    <col min="1" max="1" width="13.7109375" style="0" customWidth="1"/>
    <col min="2" max="2" width="38.57421875" style="0" customWidth="1"/>
    <col min="3" max="3" width="14.7109375" style="0" customWidth="1"/>
    <col min="4" max="4" width="12.28125" style="0" bestFit="1" customWidth="1"/>
    <col min="5" max="5" width="11.421875" style="0" hidden="1" customWidth="1"/>
    <col min="6" max="6" width="11.8515625" style="0" bestFit="1" customWidth="1"/>
    <col min="7" max="7" width="13.28125" style="0" customWidth="1"/>
    <col min="8" max="8" width="14.57421875" style="0" bestFit="1" customWidth="1"/>
    <col min="9" max="9" width="35.57421875" style="0" customWidth="1"/>
    <col min="10" max="10" width="16.8515625" style="27" customWidth="1"/>
    <col min="11" max="11" width="14.7109375" style="0" customWidth="1"/>
    <col min="12" max="12" width="12.421875" style="0" bestFit="1" customWidth="1"/>
  </cols>
  <sheetData>
    <row r="1" spans="1:10" ht="12.75" customHeight="1">
      <c r="A1" s="244" t="s">
        <v>39</v>
      </c>
      <c r="B1" s="245"/>
      <c r="C1" s="245"/>
      <c r="D1" s="245"/>
      <c r="E1" s="245"/>
      <c r="F1" s="245"/>
      <c r="G1" s="245"/>
      <c r="H1" s="245"/>
      <c r="I1" s="245"/>
      <c r="J1" s="246"/>
    </row>
    <row r="2" spans="1:10" ht="12.75" customHeight="1">
      <c r="A2" s="247"/>
      <c r="B2" s="248"/>
      <c r="C2" s="248"/>
      <c r="D2" s="248"/>
      <c r="E2" s="248"/>
      <c r="F2" s="248"/>
      <c r="G2" s="248"/>
      <c r="H2" s="248"/>
      <c r="I2" s="248"/>
      <c r="J2" s="249"/>
    </row>
    <row r="3" spans="1:10" ht="75.75" customHeight="1">
      <c r="A3" s="50" t="s">
        <v>42</v>
      </c>
      <c r="B3" s="50" t="s">
        <v>36</v>
      </c>
      <c r="C3" s="50" t="s">
        <v>43</v>
      </c>
      <c r="D3" s="51" t="s">
        <v>31</v>
      </c>
      <c r="E3" s="51"/>
      <c r="F3" s="50" t="s">
        <v>37</v>
      </c>
      <c r="G3" s="63" t="s">
        <v>44</v>
      </c>
      <c r="H3" s="63" t="s">
        <v>38</v>
      </c>
      <c r="I3" s="53" t="s">
        <v>34</v>
      </c>
      <c r="J3" s="63" t="s">
        <v>45</v>
      </c>
    </row>
    <row r="4" spans="1:10" ht="15.75">
      <c r="A4" s="33">
        <v>1312679</v>
      </c>
      <c r="B4" s="34"/>
      <c r="C4" s="34"/>
      <c r="D4" s="35"/>
      <c r="E4" s="35"/>
      <c r="F4" s="35"/>
      <c r="H4" s="40">
        <v>1312679</v>
      </c>
      <c r="I4" s="38"/>
      <c r="J4" s="66">
        <f>100%</f>
        <v>1</v>
      </c>
    </row>
    <row r="5" spans="1:11" ht="15">
      <c r="A5" s="36"/>
      <c r="B5" s="52" t="s">
        <v>32</v>
      </c>
      <c r="C5" s="61">
        <f>Tabelle1!D11</f>
        <v>163050</v>
      </c>
      <c r="D5" s="37">
        <f>Tabelle1!B11</f>
        <v>-162962</v>
      </c>
      <c r="E5" s="38"/>
      <c r="F5" s="37">
        <f>Tabelle1!E11</f>
        <v>88</v>
      </c>
      <c r="G5" s="37">
        <f>-D5*100/C5</f>
        <v>99.94602882551365</v>
      </c>
      <c r="H5" s="38"/>
      <c r="I5" s="38"/>
      <c r="J5" s="67"/>
      <c r="K5" t="s">
        <v>101</v>
      </c>
    </row>
    <row r="6" spans="1:10" ht="15.75">
      <c r="A6" s="39"/>
      <c r="B6" s="38"/>
      <c r="C6" s="38">
        <f>100%</f>
        <v>1</v>
      </c>
      <c r="D6" s="38"/>
      <c r="E6" s="38"/>
      <c r="F6" s="38"/>
      <c r="G6" s="38"/>
      <c r="H6" s="40">
        <f>A4+D5</f>
        <v>1149717</v>
      </c>
      <c r="I6" s="44" t="s">
        <v>105</v>
      </c>
      <c r="J6" s="67"/>
    </row>
    <row r="7" spans="1:11" ht="15.75">
      <c r="A7" s="41"/>
      <c r="B7" s="38" t="s">
        <v>33</v>
      </c>
      <c r="C7" s="37">
        <f>Tabelle1!D23</f>
        <v>145800</v>
      </c>
      <c r="D7" s="37">
        <f>Tabelle1!B23</f>
        <v>-142178</v>
      </c>
      <c r="E7" s="38"/>
      <c r="F7" s="37">
        <f>Tabelle1!E23</f>
        <v>3622</v>
      </c>
      <c r="G7" s="37">
        <f>-D7*100/C7</f>
        <v>97.51577503429355</v>
      </c>
      <c r="H7" s="42"/>
      <c r="I7" s="44"/>
      <c r="J7" s="67"/>
      <c r="K7" t="s">
        <v>101</v>
      </c>
    </row>
    <row r="8" spans="1:10" ht="15.75">
      <c r="A8" s="41"/>
      <c r="B8" s="38"/>
      <c r="C8" s="38">
        <f>100%</f>
        <v>1</v>
      </c>
      <c r="D8" s="38"/>
      <c r="E8" s="38"/>
      <c r="F8" s="38"/>
      <c r="G8" s="38"/>
      <c r="H8" s="40">
        <f>H6+D7</f>
        <v>1007539</v>
      </c>
      <c r="I8" s="44" t="s">
        <v>123</v>
      </c>
      <c r="J8" s="67"/>
    </row>
    <row r="9" spans="1:11" ht="15.75">
      <c r="A9" s="41"/>
      <c r="B9" s="43">
        <v>6</v>
      </c>
      <c r="C9" s="37">
        <f>Tabelle1!D30</f>
        <v>50600</v>
      </c>
      <c r="D9" s="37">
        <f>Tabelle1!B30</f>
        <v>-50600</v>
      </c>
      <c r="E9" s="38"/>
      <c r="F9" s="37">
        <f>Tabelle1!E30</f>
        <v>0</v>
      </c>
      <c r="G9" s="37">
        <f>-D9*100/C9</f>
        <v>100</v>
      </c>
      <c r="H9" s="40"/>
      <c r="I9" s="44"/>
      <c r="J9" s="67"/>
      <c r="K9" t="s">
        <v>101</v>
      </c>
    </row>
    <row r="10" spans="1:10" ht="17.25" customHeight="1">
      <c r="A10" s="41"/>
      <c r="B10" s="38"/>
      <c r="C10" s="38">
        <f>100%</f>
        <v>1</v>
      </c>
      <c r="D10" s="38"/>
      <c r="E10" s="38"/>
      <c r="F10" s="38"/>
      <c r="G10" s="38"/>
      <c r="H10" s="40">
        <f>H8+D9</f>
        <v>956939</v>
      </c>
      <c r="I10" s="44" t="s">
        <v>106</v>
      </c>
      <c r="J10" s="67"/>
    </row>
    <row r="11" spans="1:11" ht="15.75">
      <c r="A11" s="41"/>
      <c r="B11" s="43">
        <v>29</v>
      </c>
      <c r="C11" s="37">
        <f>Tabelle1!D43</f>
        <v>118350</v>
      </c>
      <c r="D11" s="37">
        <f>Tabelle1!B43</f>
        <v>-118317</v>
      </c>
      <c r="E11" s="38"/>
      <c r="F11" s="37">
        <f>Tabelle1!E43</f>
        <v>33</v>
      </c>
      <c r="G11" s="37">
        <f>-D11*100/C11</f>
        <v>99.9721166032953</v>
      </c>
      <c r="H11" s="42"/>
      <c r="I11" s="44"/>
      <c r="J11" s="67"/>
      <c r="K11" t="s">
        <v>101</v>
      </c>
    </row>
    <row r="12" spans="1:10" ht="15.75">
      <c r="A12" s="41"/>
      <c r="B12" s="38"/>
      <c r="C12" s="38">
        <f>100%</f>
        <v>1</v>
      </c>
      <c r="D12" s="38"/>
      <c r="E12" s="38"/>
      <c r="F12" s="38"/>
      <c r="G12" s="38"/>
      <c r="H12" s="40">
        <f>H10+D11</f>
        <v>838622</v>
      </c>
      <c r="I12" s="44">
        <v>2003</v>
      </c>
      <c r="J12" s="67"/>
    </row>
    <row r="13" spans="1:11" ht="15.75">
      <c r="A13" s="41"/>
      <c r="B13" s="38" t="s">
        <v>35</v>
      </c>
      <c r="C13" s="37">
        <f>Tabelle1!D49</f>
        <v>19800</v>
      </c>
      <c r="D13" s="37">
        <f>Tabelle1!B49</f>
        <v>-19598</v>
      </c>
      <c r="E13" s="38"/>
      <c r="F13" s="37">
        <f>Tabelle1!E49</f>
        <v>202</v>
      </c>
      <c r="G13" s="37">
        <f>-D13*100/C13</f>
        <v>98.97979797979798</v>
      </c>
      <c r="H13" s="42"/>
      <c r="I13" s="44"/>
      <c r="J13" s="67"/>
      <c r="K13" t="s">
        <v>101</v>
      </c>
    </row>
    <row r="14" spans="1:10" ht="15.75">
      <c r="A14" s="41"/>
      <c r="B14" s="38"/>
      <c r="C14" s="38">
        <f>100%</f>
        <v>1</v>
      </c>
      <c r="D14" s="38"/>
      <c r="E14" s="38"/>
      <c r="F14" s="38"/>
      <c r="G14" s="38"/>
      <c r="H14" s="40">
        <f>H12+D13</f>
        <v>819024</v>
      </c>
      <c r="I14" s="44" t="s">
        <v>107</v>
      </c>
      <c r="J14" s="67"/>
    </row>
    <row r="15" spans="1:11" ht="15.75">
      <c r="A15" s="41"/>
      <c r="B15" s="43">
        <v>5</v>
      </c>
      <c r="C15" s="37">
        <f>Tabelle1!D53</f>
        <v>3780</v>
      </c>
      <c r="D15" s="37">
        <f>Tabelle1!B53</f>
        <v>-3662</v>
      </c>
      <c r="E15" s="38"/>
      <c r="F15" s="37">
        <f>Tabelle1!E53</f>
        <v>118</v>
      </c>
      <c r="G15" s="37">
        <f>-D15*100/C15</f>
        <v>96.87830687830687</v>
      </c>
      <c r="H15" s="42"/>
      <c r="I15" s="44"/>
      <c r="J15" s="67"/>
      <c r="K15" t="s">
        <v>101</v>
      </c>
    </row>
    <row r="16" spans="1:10" ht="15.75">
      <c r="A16" s="41"/>
      <c r="B16" s="38"/>
      <c r="C16" s="38">
        <f>100%</f>
        <v>1</v>
      </c>
      <c r="D16" s="38"/>
      <c r="E16" s="38"/>
      <c r="F16" s="38"/>
      <c r="G16" s="38"/>
      <c r="H16" s="40">
        <f>H14+D15</f>
        <v>815362</v>
      </c>
      <c r="I16" s="44">
        <v>2005</v>
      </c>
      <c r="J16" s="67"/>
    </row>
    <row r="17" spans="1:11" ht="15.75">
      <c r="A17" s="41"/>
      <c r="B17" s="38" t="s">
        <v>108</v>
      </c>
      <c r="C17" s="37">
        <f>Tabelle1!D58</f>
        <v>110817</v>
      </c>
      <c r="D17" s="37">
        <f>Tabelle1!B58</f>
        <v>-110293</v>
      </c>
      <c r="E17" s="38"/>
      <c r="F17" s="37">
        <f>Tabelle1!E58</f>
        <v>524</v>
      </c>
      <c r="G17" s="37">
        <f>-D17*100/C17</f>
        <v>99.52714836171346</v>
      </c>
      <c r="H17" s="42"/>
      <c r="I17" s="44"/>
      <c r="J17" s="67"/>
      <c r="K17" t="s">
        <v>101</v>
      </c>
    </row>
    <row r="18" spans="1:10" ht="15.75">
      <c r="A18" s="41"/>
      <c r="B18" s="38"/>
      <c r="C18" s="38">
        <f>100%</f>
        <v>1</v>
      </c>
      <c r="D18" s="38"/>
      <c r="E18" s="38"/>
      <c r="F18" s="38"/>
      <c r="G18" s="38"/>
      <c r="H18" s="40">
        <f>H16+D17</f>
        <v>705069</v>
      </c>
      <c r="I18" s="44" t="s">
        <v>109</v>
      </c>
      <c r="J18" s="67"/>
    </row>
    <row r="19" spans="1:11" ht="15.75">
      <c r="A19" s="41"/>
      <c r="B19" s="43">
        <v>3</v>
      </c>
      <c r="C19" s="37">
        <f>Tabelle1!D66</f>
        <v>47800</v>
      </c>
      <c r="D19" s="37">
        <f>Tabelle1!B66</f>
        <v>-33022.14</v>
      </c>
      <c r="E19" s="38"/>
      <c r="F19" s="37">
        <f>Tabelle1!E66</f>
        <v>14777.86</v>
      </c>
      <c r="G19" s="37">
        <f>-D19*100/C19</f>
        <v>69.08397489539749</v>
      </c>
      <c r="H19" s="42"/>
      <c r="I19" s="44"/>
      <c r="J19" s="67"/>
      <c r="K19" t="s">
        <v>101</v>
      </c>
    </row>
    <row r="20" spans="1:11" ht="15.75">
      <c r="A20" s="41"/>
      <c r="B20" s="38"/>
      <c r="C20" s="38">
        <f>100%</f>
        <v>1</v>
      </c>
      <c r="D20" s="38"/>
      <c r="E20" s="38"/>
      <c r="F20" s="38"/>
      <c r="G20" s="38"/>
      <c r="H20" s="40">
        <f>H18+D19</f>
        <v>672046.86</v>
      </c>
      <c r="I20" s="44" t="s">
        <v>132</v>
      </c>
      <c r="J20" s="67"/>
      <c r="K20" s="142"/>
    </row>
    <row r="21" spans="1:11" ht="15.75">
      <c r="A21" s="41"/>
      <c r="B21" s="43">
        <v>4</v>
      </c>
      <c r="C21" s="37">
        <f>Tabelle1!D37</f>
        <v>60000</v>
      </c>
      <c r="D21" s="37">
        <f>Tabelle1!B37</f>
        <v>-18743</v>
      </c>
      <c r="E21" s="38"/>
      <c r="F21" s="37">
        <f>Tabelle1!E37</f>
        <v>41257</v>
      </c>
      <c r="G21" s="37">
        <f>-D21*100/C21</f>
        <v>31.238333333333333</v>
      </c>
      <c r="H21" s="42"/>
      <c r="I21" s="44"/>
      <c r="J21" s="68"/>
      <c r="K21" t="s">
        <v>101</v>
      </c>
    </row>
    <row r="22" spans="1:10" ht="15.75">
      <c r="A22" s="41"/>
      <c r="B22" s="38"/>
      <c r="C22" s="38">
        <f>100%</f>
        <v>1</v>
      </c>
      <c r="D22" s="38"/>
      <c r="E22" s="38"/>
      <c r="F22" s="38"/>
      <c r="G22" s="38"/>
      <c r="H22" s="40">
        <f>H20+D21</f>
        <v>653303.86</v>
      </c>
      <c r="I22" s="44" t="s">
        <v>122</v>
      </c>
      <c r="J22" s="67"/>
    </row>
    <row r="23" spans="1:11" ht="15.75">
      <c r="A23" s="41"/>
      <c r="B23" s="43">
        <v>18</v>
      </c>
      <c r="C23" s="37">
        <f>Tabelle1!D70</f>
        <v>42886</v>
      </c>
      <c r="D23" s="32">
        <f>Tabelle1!B70</f>
        <v>-42602</v>
      </c>
      <c r="E23" s="38"/>
      <c r="F23" s="37">
        <f>Tabelle1!E70</f>
        <v>284</v>
      </c>
      <c r="G23" s="138">
        <f>-D23*100/C23</f>
        <v>99.3377792286527</v>
      </c>
      <c r="H23" s="42"/>
      <c r="I23" s="44"/>
      <c r="J23" s="67"/>
      <c r="K23" s="139" t="s">
        <v>101</v>
      </c>
    </row>
    <row r="24" spans="1:10" ht="15.75">
      <c r="A24" s="41"/>
      <c r="B24" s="38"/>
      <c r="C24" s="38">
        <f>100%</f>
        <v>1</v>
      </c>
      <c r="D24" s="38"/>
      <c r="E24" s="38"/>
      <c r="F24" s="38"/>
      <c r="G24" s="38"/>
      <c r="H24" s="40">
        <f>H22+D23</f>
        <v>610701.86</v>
      </c>
      <c r="I24" s="38">
        <v>2009.2016</v>
      </c>
      <c r="J24" s="67"/>
    </row>
    <row r="25" spans="1:11" ht="15">
      <c r="A25" s="41"/>
      <c r="B25" s="43">
        <v>16</v>
      </c>
      <c r="C25" s="37">
        <f>Tabelle1!D74</f>
        <v>11400</v>
      </c>
      <c r="D25" s="37">
        <f>Tabelle1!B74</f>
        <v>-10273</v>
      </c>
      <c r="E25" s="38"/>
      <c r="F25" s="37">
        <f>Tabelle1!E74</f>
        <v>1127</v>
      </c>
      <c r="G25" s="138">
        <f>-D25*100/C25</f>
        <v>90.1140350877193</v>
      </c>
      <c r="H25" s="38"/>
      <c r="I25" s="38"/>
      <c r="J25" s="67"/>
      <c r="K25" s="139" t="s">
        <v>101</v>
      </c>
    </row>
    <row r="26" spans="1:11" ht="15.75">
      <c r="A26" s="41"/>
      <c r="B26" s="38"/>
      <c r="C26" s="38">
        <f>100%</f>
        <v>1</v>
      </c>
      <c r="D26" s="38"/>
      <c r="E26" s="38"/>
      <c r="F26" s="38"/>
      <c r="G26" s="38"/>
      <c r="H26" s="40">
        <f>H24+D25</f>
        <v>600428.86</v>
      </c>
      <c r="I26" s="38">
        <v>2009</v>
      </c>
      <c r="J26" s="67"/>
      <c r="K26" s="139"/>
    </row>
    <row r="27" spans="1:11" ht="15">
      <c r="A27" s="41"/>
      <c r="B27" s="43">
        <v>22</v>
      </c>
      <c r="C27" s="37">
        <f>Tabelle1!D80</f>
        <v>19000</v>
      </c>
      <c r="D27" s="37">
        <f>Tabelle1!B82</f>
        <v>-18075</v>
      </c>
      <c r="E27" s="38"/>
      <c r="F27" s="37">
        <f>Tabelle1!E82</f>
        <v>925</v>
      </c>
      <c r="G27" s="138">
        <f>-D27*100/C27</f>
        <v>95.13157894736842</v>
      </c>
      <c r="H27" s="38"/>
      <c r="I27" s="38"/>
      <c r="J27" s="67"/>
      <c r="K27" s="139" t="s">
        <v>101</v>
      </c>
    </row>
    <row r="28" spans="1:10" ht="15.75">
      <c r="A28" s="41"/>
      <c r="B28" s="38"/>
      <c r="C28" s="38">
        <f>100%</f>
        <v>1</v>
      </c>
      <c r="D28" s="38"/>
      <c r="E28" s="38"/>
      <c r="F28" s="38"/>
      <c r="G28" s="38"/>
      <c r="H28" s="40">
        <f>H26+D27</f>
        <v>582353.86</v>
      </c>
      <c r="I28" s="44" t="s">
        <v>113</v>
      </c>
      <c r="J28" s="67"/>
    </row>
    <row r="29" spans="1:11" ht="15">
      <c r="A29" s="41"/>
      <c r="B29" s="43">
        <v>2</v>
      </c>
      <c r="C29" s="37">
        <f>Tabelle1!D86</f>
        <v>19200</v>
      </c>
      <c r="D29" s="37">
        <f>Tabelle1!B88</f>
        <v>-19200</v>
      </c>
      <c r="E29" s="38"/>
      <c r="F29" s="37">
        <f>Tabelle1!E88</f>
        <v>0</v>
      </c>
      <c r="G29" s="138">
        <f>-D29*100/C29</f>
        <v>100</v>
      </c>
      <c r="H29" s="38"/>
      <c r="I29" s="38"/>
      <c r="J29" s="67"/>
      <c r="K29" t="s">
        <v>101</v>
      </c>
    </row>
    <row r="30" spans="1:10" ht="15.75">
      <c r="A30" s="41"/>
      <c r="B30" s="43"/>
      <c r="C30" s="38">
        <f>100%</f>
        <v>1</v>
      </c>
      <c r="D30" s="37"/>
      <c r="E30" s="38"/>
      <c r="F30" s="37"/>
      <c r="G30" s="138"/>
      <c r="H30" s="40">
        <f>H28+D29</f>
        <v>563153.86</v>
      </c>
      <c r="I30" s="44" t="s">
        <v>114</v>
      </c>
      <c r="J30" s="67"/>
    </row>
    <row r="31" spans="1:11" ht="15.75">
      <c r="A31" s="41"/>
      <c r="B31" s="43">
        <v>33</v>
      </c>
      <c r="C31" s="37">
        <f>Tabelle1!D93</f>
        <v>23960</v>
      </c>
      <c r="D31" s="37">
        <f>Tabelle1!B93</f>
        <v>-23960</v>
      </c>
      <c r="E31" s="38"/>
      <c r="F31" s="37">
        <f>Tabelle1!E93</f>
        <v>0</v>
      </c>
      <c r="G31" s="138">
        <f>-D31*100/C31</f>
        <v>100</v>
      </c>
      <c r="H31" s="40"/>
      <c r="I31" s="38"/>
      <c r="J31" s="67"/>
      <c r="K31" s="139" t="s">
        <v>101</v>
      </c>
    </row>
    <row r="32" spans="1:10" ht="15.75">
      <c r="A32" s="41"/>
      <c r="B32" s="43"/>
      <c r="C32" s="38">
        <f>100%</f>
        <v>1</v>
      </c>
      <c r="D32" s="37"/>
      <c r="E32" s="38"/>
      <c r="F32" s="37"/>
      <c r="G32" s="138"/>
      <c r="H32" s="40">
        <f>H30+D31</f>
        <v>539193.86</v>
      </c>
      <c r="I32" s="44" t="s">
        <v>130</v>
      </c>
      <c r="J32" s="67"/>
    </row>
    <row r="33" spans="1:11" ht="15.75">
      <c r="A33" s="41"/>
      <c r="B33" s="43">
        <v>20</v>
      </c>
      <c r="C33" s="37">
        <f>Tabelle1!D99</f>
        <v>58000</v>
      </c>
      <c r="D33" s="37">
        <f>Tabelle1!B99</f>
        <v>-57999</v>
      </c>
      <c r="E33" s="38"/>
      <c r="F33" s="37">
        <f>Tabelle1!E99</f>
        <v>1</v>
      </c>
      <c r="G33" s="138">
        <f>-D33*100/C33</f>
        <v>99.99827586206897</v>
      </c>
      <c r="H33" s="40"/>
      <c r="I33" s="38"/>
      <c r="J33" s="67"/>
      <c r="K33" s="139" t="s">
        <v>101</v>
      </c>
    </row>
    <row r="34" spans="1:10" ht="15.75">
      <c r="A34" s="41"/>
      <c r="B34" s="43"/>
      <c r="C34" s="38">
        <f>100%</f>
        <v>1</v>
      </c>
      <c r="D34" s="37"/>
      <c r="E34" s="38"/>
      <c r="F34" s="37"/>
      <c r="G34" s="138"/>
      <c r="H34" s="40">
        <f>H32+D33</f>
        <v>481194.86</v>
      </c>
      <c r="I34" s="44" t="s">
        <v>102</v>
      </c>
      <c r="J34" s="67"/>
    </row>
    <row r="35" spans="1:11" ht="15.75">
      <c r="A35" s="41"/>
      <c r="B35" s="43" t="s">
        <v>129</v>
      </c>
      <c r="C35" s="37">
        <f>Tabelle1!D103</f>
        <v>96740</v>
      </c>
      <c r="D35" s="37">
        <f>Tabelle1!B107</f>
        <v>-96740</v>
      </c>
      <c r="E35" s="38"/>
      <c r="F35" s="37">
        <f>Tabelle1!E107</f>
        <v>0</v>
      </c>
      <c r="G35" s="138">
        <f>-D35*100/C35</f>
        <v>100</v>
      </c>
      <c r="H35" s="40"/>
      <c r="I35" s="38"/>
      <c r="J35" s="67"/>
      <c r="K35" s="139" t="s">
        <v>101</v>
      </c>
    </row>
    <row r="36" spans="1:10" ht="15.75">
      <c r="A36" s="41"/>
      <c r="B36" s="43"/>
      <c r="C36" s="38">
        <f>100%</f>
        <v>1</v>
      </c>
      <c r="D36" s="37"/>
      <c r="E36" s="38"/>
      <c r="F36" s="37"/>
      <c r="G36" s="138"/>
      <c r="H36" s="40">
        <f>H34+D35</f>
        <v>384454.86</v>
      </c>
      <c r="I36" s="44" t="s">
        <v>115</v>
      </c>
      <c r="J36" s="67"/>
    </row>
    <row r="37" spans="1:11" ht="15.75">
      <c r="A37" s="41"/>
      <c r="B37" s="43">
        <v>12</v>
      </c>
      <c r="C37" s="37">
        <f>Tabelle1!D111</f>
        <v>22400</v>
      </c>
      <c r="D37" s="37">
        <f>Tabelle1!B111</f>
        <v>-22159</v>
      </c>
      <c r="E37" s="38"/>
      <c r="F37" s="37">
        <f>Tabelle1!E111</f>
        <v>241</v>
      </c>
      <c r="G37" s="138">
        <f>-D37*100/C37</f>
        <v>98.92410714285714</v>
      </c>
      <c r="H37" s="40"/>
      <c r="I37" s="38"/>
      <c r="J37" s="67"/>
      <c r="K37" s="139" t="s">
        <v>101</v>
      </c>
    </row>
    <row r="38" spans="1:10" ht="15.75">
      <c r="A38" s="41"/>
      <c r="B38" s="43"/>
      <c r="C38" s="38">
        <f>100%</f>
        <v>1</v>
      </c>
      <c r="D38" s="37"/>
      <c r="E38" s="38"/>
      <c r="F38" s="37"/>
      <c r="G38" s="138"/>
      <c r="H38" s="40">
        <f>H36+D37</f>
        <v>362295.86</v>
      </c>
      <c r="I38" s="44" t="s">
        <v>115</v>
      </c>
      <c r="J38" s="67"/>
    </row>
    <row r="39" spans="1:11" ht="15.75">
      <c r="A39" s="41"/>
      <c r="B39" s="43" t="s">
        <v>103</v>
      </c>
      <c r="C39" s="37">
        <f>Tabelle1!D114</f>
        <v>29690</v>
      </c>
      <c r="D39" s="37">
        <v>-29690</v>
      </c>
      <c r="E39" s="38"/>
      <c r="F39" s="37">
        <f>Tabelle1!E114</f>
        <v>0</v>
      </c>
      <c r="G39" s="138">
        <f>-D39*100/C39</f>
        <v>100</v>
      </c>
      <c r="H39" s="40"/>
      <c r="I39" s="38"/>
      <c r="J39" s="67"/>
      <c r="K39" s="139" t="s">
        <v>101</v>
      </c>
    </row>
    <row r="40" spans="1:10" ht="15.75">
      <c r="A40" s="41"/>
      <c r="B40" s="43"/>
      <c r="C40" s="38">
        <f>100%</f>
        <v>1</v>
      </c>
      <c r="D40" s="37"/>
      <c r="E40" s="38"/>
      <c r="F40" s="37"/>
      <c r="G40" s="138"/>
      <c r="H40" s="40">
        <f>H38+D39</f>
        <v>332605.86</v>
      </c>
      <c r="I40" s="38">
        <v>2017</v>
      </c>
      <c r="J40" s="67"/>
    </row>
    <row r="41" spans="1:11" ht="15.75">
      <c r="A41" s="41"/>
      <c r="B41" s="43" t="s">
        <v>121</v>
      </c>
      <c r="C41" s="37">
        <f>Tabelle1!D117</f>
        <v>138445</v>
      </c>
      <c r="D41" s="37">
        <f>Tabelle1!B117</f>
        <v>-138445</v>
      </c>
      <c r="E41" s="38"/>
      <c r="F41" s="37">
        <f>Tabelle1!E119</f>
        <v>0</v>
      </c>
      <c r="G41" s="138">
        <v>100</v>
      </c>
      <c r="H41" s="40"/>
      <c r="I41" s="38"/>
      <c r="J41" s="67"/>
      <c r="K41" s="139" t="s">
        <v>101</v>
      </c>
    </row>
    <row r="42" spans="1:10" ht="15.75">
      <c r="A42" s="41"/>
      <c r="B42" s="43"/>
      <c r="C42" s="38">
        <v>1</v>
      </c>
      <c r="D42" s="37"/>
      <c r="E42" s="38"/>
      <c r="F42" s="37"/>
      <c r="G42" s="138"/>
      <c r="H42" s="40">
        <f>H40+D41</f>
        <v>194160.86</v>
      </c>
      <c r="I42" s="38">
        <v>2018</v>
      </c>
      <c r="J42" s="67"/>
    </row>
    <row r="43" spans="1:11" ht="15.75">
      <c r="A43" s="41"/>
      <c r="B43" s="43"/>
      <c r="C43" s="38"/>
      <c r="D43" s="37"/>
      <c r="E43" s="38"/>
      <c r="F43" s="37"/>
      <c r="G43" s="138"/>
      <c r="H43" s="40"/>
      <c r="I43" s="38"/>
      <c r="J43" s="67"/>
      <c r="K43" s="139" t="s">
        <v>101</v>
      </c>
    </row>
    <row r="44" spans="1:10" ht="15.75">
      <c r="A44" s="41"/>
      <c r="B44" s="43"/>
      <c r="C44" s="38"/>
      <c r="D44" s="37"/>
      <c r="E44" s="38"/>
      <c r="F44" s="37"/>
      <c r="G44" s="138"/>
      <c r="H44" s="40"/>
      <c r="I44" s="38"/>
      <c r="J44" s="67"/>
    </row>
    <row r="45" spans="1:10" ht="15.75">
      <c r="A45" s="41"/>
      <c r="B45" s="43"/>
      <c r="C45" s="38"/>
      <c r="D45" s="37"/>
      <c r="E45" s="38"/>
      <c r="F45" s="37"/>
      <c r="G45" s="138"/>
      <c r="H45" s="40"/>
      <c r="I45" s="38"/>
      <c r="J45" s="67"/>
    </row>
    <row r="46" spans="1:10" ht="15.75">
      <c r="A46" s="41"/>
      <c r="B46" s="43"/>
      <c r="C46" s="38"/>
      <c r="D46" s="37"/>
      <c r="E46" s="38"/>
      <c r="F46" s="37"/>
      <c r="G46" s="138"/>
      <c r="H46" s="40"/>
      <c r="I46" s="38"/>
      <c r="J46" s="67"/>
    </row>
    <row r="47" spans="1:10" ht="15.75">
      <c r="A47" s="41"/>
      <c r="B47" s="43"/>
      <c r="C47" s="38"/>
      <c r="D47" s="37"/>
      <c r="E47" s="38"/>
      <c r="F47" s="37"/>
      <c r="G47" s="138"/>
      <c r="H47" s="40"/>
      <c r="I47" s="38"/>
      <c r="J47" s="67"/>
    </row>
    <row r="48" spans="1:10" ht="15.75">
      <c r="A48" s="41"/>
      <c r="B48" s="43"/>
      <c r="C48" s="38"/>
      <c r="D48" s="37"/>
      <c r="E48" s="38"/>
      <c r="F48" s="37"/>
      <c r="G48" s="138"/>
      <c r="H48" s="40"/>
      <c r="I48" s="38"/>
      <c r="J48" s="67"/>
    </row>
    <row r="49" spans="1:10" ht="15.75">
      <c r="A49" s="41"/>
      <c r="B49" s="43"/>
      <c r="C49" s="38"/>
      <c r="D49" s="37"/>
      <c r="E49" s="38"/>
      <c r="F49" s="37"/>
      <c r="G49" s="138"/>
      <c r="H49" s="40"/>
      <c r="I49" s="38"/>
      <c r="J49" s="143"/>
    </row>
    <row r="50" spans="1:11" ht="15.75">
      <c r="A50" s="41"/>
      <c r="B50" s="43"/>
      <c r="C50" s="38"/>
      <c r="D50" s="37"/>
      <c r="E50" s="38"/>
      <c r="F50" s="37"/>
      <c r="G50" s="138"/>
      <c r="H50" s="40"/>
      <c r="I50" s="38" t="s">
        <v>104</v>
      </c>
      <c r="J50" s="143">
        <f>D52*J4/H4</f>
        <v>-0.8520880885578273</v>
      </c>
      <c r="K50" s="145"/>
    </row>
    <row r="51" spans="1:11" ht="15">
      <c r="A51" s="45"/>
      <c r="B51" s="46"/>
      <c r="C51" s="46"/>
      <c r="D51" s="46"/>
      <c r="E51" s="46"/>
      <c r="F51" s="46"/>
      <c r="G51" s="46"/>
      <c r="H51" s="140"/>
      <c r="I51" s="46"/>
      <c r="J51" s="144" t="s">
        <v>124</v>
      </c>
      <c r="K51" s="145" t="s">
        <v>136</v>
      </c>
    </row>
    <row r="52" spans="1:10" ht="15.75">
      <c r="A52" s="47"/>
      <c r="B52" s="47"/>
      <c r="C52" s="32">
        <f>C5+C7+C9+C11+C13+C15+C17+C19+C21+C23+C25+C27+C29+C31+C33+C35+C37+C39+C41</f>
        <v>1181718</v>
      </c>
      <c r="D52" s="48">
        <f>D5+D7+D9+D11+D13+D15++D17+D19+D21+D23+D25+D27+D29+D31+D33+D35+D37+D39+D41</f>
        <v>-1118518.1400000001</v>
      </c>
      <c r="E52" s="47"/>
      <c r="F52" s="32">
        <f>F5+F7+F9+F11+F13+F15+F17+F19+F21+F23+F25+F27+F29+F31+F33+F35+F37+F39+F41</f>
        <v>63199.86</v>
      </c>
      <c r="G52" s="32"/>
      <c r="H52" s="49"/>
      <c r="I52" s="47"/>
      <c r="J52" s="62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5" ht="12.75">
      <c r="D55" s="30"/>
    </row>
  </sheetData>
  <sheetProtection/>
  <mergeCells count="1">
    <mergeCell ref="A1:J2"/>
  </mergeCells>
  <printOptions/>
  <pageMargins left="0.25" right="0.25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B1">
      <selection activeCell="K9" sqref="K9"/>
    </sheetView>
  </sheetViews>
  <sheetFormatPr defaultColWidth="11.421875" defaultRowHeight="12.75"/>
  <sheetData>
    <row r="3" ht="12.75">
      <c r="B3" s="30"/>
    </row>
    <row r="4" spans="1:2" ht="12.75">
      <c r="A4" s="30"/>
      <c r="B4" s="30"/>
    </row>
    <row r="7" ht="12.75">
      <c r="B7" s="30"/>
    </row>
    <row r="9" ht="12.75">
      <c r="B9" s="30"/>
    </row>
    <row r="10" ht="18">
      <c r="G10" s="31"/>
    </row>
    <row r="36" ht="12.75">
      <c r="F36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scholzwe</dc:creator>
  <cp:keywords/>
  <dc:description/>
  <cp:lastModifiedBy>Quentin, Elisabeth</cp:lastModifiedBy>
  <cp:lastPrinted>2018-12-11T11:15:46Z</cp:lastPrinted>
  <dcterms:created xsi:type="dcterms:W3CDTF">2001-09-20T11:08:52Z</dcterms:created>
  <dcterms:modified xsi:type="dcterms:W3CDTF">2018-12-11T11:22:00Z</dcterms:modified>
  <cp:category/>
  <cp:version/>
  <cp:contentType/>
  <cp:contentStatus/>
</cp:coreProperties>
</file>